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4"/>
  </bookViews>
  <sheets>
    <sheet name="Adatok" sheetId="1" r:id="rId1"/>
    <sheet name="Borító" sheetId="2" r:id="rId2"/>
    <sheet name="Merleg_Eszközök" sheetId="3" r:id="rId3"/>
    <sheet name="Merleg_Források" sheetId="4" r:id="rId4"/>
    <sheet name="Eredménykimutatás" sheetId="5" r:id="rId5"/>
    <sheet name="Modul1" sheetId="6" state="hidden" r:id="rId6"/>
    <sheet name="Modul2" sheetId="7" state="hidden" r:id="rId7"/>
    <sheet name="Modul3" sheetId="8" state="hidden" r:id="rId8"/>
    <sheet name="Modul4" sheetId="9" state="hidden" r:id="rId9"/>
    <sheet name="Modul5" sheetId="10" state="hidden" r:id="rId10"/>
    <sheet name="Modul6" sheetId="11" state="hidden" r:id="rId11"/>
    <sheet name="Mutatók" sheetId="12" r:id="rId12"/>
  </sheets>
  <definedNames>
    <definedName name="Adó_előtti_eredmény_előző">'Eredménykimutatás'!$U$37</definedName>
    <definedName name="Adó_előtti_eredmény_tárgy">'Eredménykimutatás'!$W$37</definedName>
    <definedName name="Adózott_eredmény_előző">'Eredménykimutatás'!$U$39</definedName>
    <definedName name="Adózott_eredmény_tárgy">'Eredménykimutatás'!$W$39</definedName>
    <definedName name="Befektetett_eszközök_előző">'Merleg_Eszközök'!$U$19</definedName>
    <definedName name="Befektetett_eszközök_előző_2">'Borító'!#REF!</definedName>
    <definedName name="Befektetett_eszközök_tárgy">'Merleg_Eszközök'!$W$19</definedName>
    <definedName name="Befektetett_eszközök_tárgy_2">'Borító'!#REF!</definedName>
    <definedName name="Értékpapír_előző">'Merleg_Eszközök'!$U$29</definedName>
    <definedName name="Értékpapír_előző_2">'Borító'!#REF!</definedName>
    <definedName name="Értékpapír_tárgy">'Merleg_Eszközök'!$W$29</definedName>
    <definedName name="Értékpapír_tárgy_2">'Borító'!#REF!</definedName>
    <definedName name="Eszközök_össz_előző">'Merleg_Eszközök'!$U$33</definedName>
    <definedName name="Eszközök_össz_előző_2">'Borító'!#REF!</definedName>
    <definedName name="Eszközök_össz_tárgy">'Merleg_Eszközök'!$W$33</definedName>
    <definedName name="Eszközök_össz_tárgy_2">'Borító'!#REF!</definedName>
    <definedName name="Forgóeszközök_előző">'Merleg_Eszközök'!$U$26</definedName>
    <definedName name="Forgóeszközök_előző_2">'Borító'!#REF!</definedName>
    <definedName name="Forgóeszközök_tárgy">'Merleg_Eszközök'!$W$26</definedName>
    <definedName name="Forgóeszközök_tárgy_2">'Borító'!#REF!</definedName>
    <definedName name="Források_össz_előző">'Merleg_Források'!$U$35</definedName>
    <definedName name="Források_össz_tárgy">'Merleg_Források'!$W$35</definedName>
    <definedName name="Kötelezettségek_előző">'Merleg_Források'!$U$29</definedName>
    <definedName name="Kötelezettségek_tárgy">'Merleg_Források'!$W$29</definedName>
    <definedName name="Követelések_előző">'Merleg_Eszközök'!$U$28</definedName>
    <definedName name="Követelések_előző_2">'Borító'!#REF!</definedName>
    <definedName name="Követelések_tárgy">'Merleg_Eszközök'!$W$28</definedName>
    <definedName name="Követelések_tárgy_2">'Borító'!#REF!</definedName>
    <definedName name="Mérleg_szerinti_eredmény_előző">'Eredménykimutatás'!$U$40</definedName>
    <definedName name="Mérleg_szerinti_eredmény_tárgy">'Eredménykimutatás'!$W$40</definedName>
    <definedName name="Nettó_árbevétel_előző">'Eredménykimutatás'!$U$20</definedName>
    <definedName name="Nettó_árbevétel_tárgy">'Eredménykimutatás'!$W$20</definedName>
    <definedName name="_xlnm.Print_Area" localSheetId="1">'Borító'!$A$2:$W$79</definedName>
    <definedName name="_xlnm.Print_Area" localSheetId="4">'Eredménykimutatás'!$A$1:$W$106</definedName>
    <definedName name="_xlnm.Print_Area" localSheetId="2">'Merleg_Eszközök'!$A$2:$W$97</definedName>
    <definedName name="_xlnm.Print_Area" localSheetId="3">'Merleg_Források'!$A$1:$W$105</definedName>
    <definedName name="_xlnm.Print_Area" localSheetId="11">'Mutatók'!$A$1:$G$114</definedName>
    <definedName name="PÉnzeszköz_előző">'Merleg_Eszközök'!$U$30</definedName>
    <definedName name="PÉnzeszköz_előző_2">'Borító'!#REF!</definedName>
    <definedName name="Pénzeszköz_tárgy">'Merleg_Eszközök'!$W$30</definedName>
    <definedName name="Pénzeszköz_tárgy_2">'Borító'!#REF!</definedName>
    <definedName name="Pénzügyi_eredmény_előző">'Eredménykimutatás'!$U$32</definedName>
    <definedName name="Pénzügyi_eredmény_tárgy">'Eredménykimutatás'!$W$32</definedName>
    <definedName name="Rendkívüli_eredmény_előző">'Eredménykimutatás'!$U$36</definedName>
    <definedName name="Rendkívüli_eredmény_tárgy">'Eredménykimutatás'!$W$36</definedName>
    <definedName name="Rövid_lejáratú_kötelezettségek_előző">'Merleg_Források'!$U$32</definedName>
    <definedName name="Rövid_lejáratú_kötelezettségek_tárgy">'Merleg_Források'!$W$32</definedName>
    <definedName name="Saját_tőke_előző">'Merleg_Források'!$U$19</definedName>
    <definedName name="Saját_tőke_tárgy">'Merleg_Források'!$W$19</definedName>
    <definedName name="Tárgyi_eszközök_előző">'Merleg_Eszközök'!$U$22</definedName>
    <definedName name="Tárgyi_eszközök_előző_2">'Borító'!#REF!</definedName>
    <definedName name="Tárgyi_eszközök_tárgy">'Merleg_Eszközök'!$W$22</definedName>
    <definedName name="Tárgyi_eszközök_tárgy_2">'Borító'!#REF!</definedName>
    <definedName name="Üzemi_eredmény_előző">'Eredménykimutatás'!$U$29</definedName>
    <definedName name="Üzemi_eredmény_tárgy">'Eredménykimutatás'!$W$29</definedName>
  </definedNames>
  <calcPr fullCalcOnLoad="1"/>
</workbook>
</file>

<file path=xl/sharedStrings.xml><?xml version="1.0" encoding="utf-8"?>
<sst xmlns="http://schemas.openxmlformats.org/spreadsheetml/2006/main" count="312" uniqueCount="230">
  <si>
    <t>Ügyfél rövid neve</t>
  </si>
  <si>
    <t>HÓD-FÜRDŐ Kft.</t>
  </si>
  <si>
    <t>Ügyfél teljes neve:</t>
  </si>
  <si>
    <t>Ügyfél címe, telefonszáma:</t>
  </si>
  <si>
    <t>6800 Hódmezővásárhely, Ady E. 1.</t>
  </si>
  <si>
    <t>Statisztikai számjel</t>
  </si>
  <si>
    <t>Mérlegkészítés helye</t>
  </si>
  <si>
    <t>Hódmezővásárhely</t>
  </si>
  <si>
    <t>Mérlegzárás éve</t>
  </si>
  <si>
    <t>-</t>
  </si>
  <si>
    <t>Cégjegyzék szám</t>
  </si>
  <si>
    <t>Mérlegzárás dátuma</t>
  </si>
  <si>
    <t>Mérleg aláírásának kelte _ m</t>
  </si>
  <si>
    <t>ezer Ft-ban</t>
  </si>
  <si>
    <t>Mérleg aláírásának kelte _ n</t>
  </si>
  <si>
    <t>Vevő (BII.1. sor)</t>
  </si>
  <si>
    <t>Mérleg aláírásának kelte _ a</t>
  </si>
  <si>
    <t>Szállító (FII.2. sor)</t>
  </si>
  <si>
    <t>Hitelesítés dátuma</t>
  </si>
  <si>
    <t>Készletek (BI. sor)</t>
  </si>
  <si>
    <t>Hitelesítő záradék (i/n)</t>
  </si>
  <si>
    <t>i</t>
  </si>
  <si>
    <t>Egyszerűsített éves beszámoló</t>
  </si>
  <si>
    <t>Cégjegyzék száma</t>
  </si>
  <si>
    <t>a vállalkozás megnevezése:</t>
  </si>
  <si>
    <t>a vállalkozás címe, telefonszáma:</t>
  </si>
  <si>
    <t>EGYSZERŰSíTETT ÉVES BESZÁMOLÓ</t>
  </si>
  <si>
    <t>üzleti évről</t>
  </si>
  <si>
    <t>Keltezés:</t>
  </si>
  <si>
    <t>a vállalkozás vezetője (képviselője)</t>
  </si>
  <si>
    <t xml:space="preserve">                              Cégjegyzék száma</t>
  </si>
  <si>
    <t xml:space="preserve">Az üzleti év mérlegfordulónapja: </t>
  </si>
  <si>
    <t xml:space="preserve"> (év, hó, nap)</t>
  </si>
  <si>
    <t>MÉRLEG "A" változat - Eszközök (aktívák)</t>
  </si>
  <si>
    <t>adatok  E Ft-ban</t>
  </si>
  <si>
    <t>Sor-szám</t>
  </si>
  <si>
    <t>A tétel megnevezése</t>
  </si>
  <si>
    <t>Előző év(ek) 
módosításai</t>
  </si>
  <si>
    <t>a</t>
  </si>
  <si>
    <t>b</t>
  </si>
  <si>
    <t>c</t>
  </si>
  <si>
    <t>d</t>
  </si>
  <si>
    <t>e</t>
  </si>
  <si>
    <t>01.</t>
  </si>
  <si>
    <t>A. Befektetett eszközök (02.+10.+18. sor)</t>
  </si>
  <si>
    <t>02.</t>
  </si>
  <si>
    <t xml:space="preserve">  I. IMMATERIÁLIS JAVAK (03.-09. sorok)</t>
  </si>
  <si>
    <t>03.</t>
  </si>
  <si>
    <t>02. sorból: Immateriális javak értékhelyesbítése</t>
  </si>
  <si>
    <t>04.</t>
  </si>
  <si>
    <t xml:space="preserve"> II. TÁRGYI ESZKÖZÖK (11.-17. sorok)</t>
  </si>
  <si>
    <t>05.</t>
  </si>
  <si>
    <t>04. sorból: Tárgyi eszközök értékhelyesbítése</t>
  </si>
  <si>
    <t>06.</t>
  </si>
  <si>
    <t>III. BEFEKTETETT PÉNZÜGYI ESZKÖZÖK (19.-25. sorok)</t>
  </si>
  <si>
    <t>07.</t>
  </si>
  <si>
    <t>06. sorból: Befektetett pénzügyi eszközök értékhelyesbítése</t>
  </si>
  <si>
    <t>08.</t>
  </si>
  <si>
    <t>09.</t>
  </si>
  <si>
    <t xml:space="preserve">  I. KÉSZLETEK </t>
  </si>
  <si>
    <t>10.</t>
  </si>
  <si>
    <t>11.</t>
  </si>
  <si>
    <t>12.</t>
  </si>
  <si>
    <t>13.</t>
  </si>
  <si>
    <t>14.</t>
  </si>
  <si>
    <t>ESZKÖZÖK ÖSSZESEN (01.+08.+13. sor)</t>
  </si>
  <si>
    <t>PH.</t>
  </si>
  <si>
    <t>MÉRLEG "A" változat - Források (passzívák)</t>
  </si>
  <si>
    <t>15.</t>
  </si>
  <si>
    <t>D. Saját tőke (16.+18.+19.+20.+21.+22.+23. sor)</t>
  </si>
  <si>
    <t>16.</t>
  </si>
  <si>
    <t>I. JEGYZETT TŐKE</t>
  </si>
  <si>
    <t>17.</t>
  </si>
  <si>
    <t>16.  sorból: visszavásárolt tulajdoni részesedés névértéken</t>
  </si>
  <si>
    <t>18.</t>
  </si>
  <si>
    <t>II. JEGYZETT, DE MÉG BE NEM FIZETETT TŐKE (-)</t>
  </si>
  <si>
    <t>19.</t>
  </si>
  <si>
    <t xml:space="preserve"> </t>
  </si>
  <si>
    <t>III. TŐKETARTALÉK</t>
  </si>
  <si>
    <t>20.</t>
  </si>
  <si>
    <t>IV. EREDMÉNYTARTALÉK</t>
  </si>
  <si>
    <t>21.</t>
  </si>
  <si>
    <t>V. LEKÖTÖTT TARTALÉK</t>
  </si>
  <si>
    <t>22.</t>
  </si>
  <si>
    <t>VI. ÉRTÉKELÉSI TARTALÉK</t>
  </si>
  <si>
    <t>23.</t>
  </si>
  <si>
    <t>VII. MÉRLEG SZERINTI EREDMÉNY</t>
  </si>
  <si>
    <t>24.</t>
  </si>
  <si>
    <t xml:space="preserve">E. Céltartalékok </t>
  </si>
  <si>
    <t>25.</t>
  </si>
  <si>
    <t>F. Kötelezettségek (26.+27.+28. sor)</t>
  </si>
  <si>
    <t>26.</t>
  </si>
  <si>
    <t>I.   HÁTRASOROLT KÖTELEZETTSÉGEK</t>
  </si>
  <si>
    <t>27.</t>
  </si>
  <si>
    <t>II.  HOSSZÚ LEJÁRATÚ KÖTELEZETTSÉGEK</t>
  </si>
  <si>
    <t>28.</t>
  </si>
  <si>
    <t>III. RÖVID LEJÁRATÚ KÖTELEZETTSÉGEK</t>
  </si>
  <si>
    <t>29.</t>
  </si>
  <si>
    <t>G. Passzív időbeli elhatárolások</t>
  </si>
  <si>
    <t>30.</t>
  </si>
  <si>
    <t>FORRÁSOK ÖSSZESEN (15.+24.+25.+29. sor)</t>
  </si>
  <si>
    <t xml:space="preserve">                              Cégjegyzék szám</t>
  </si>
  <si>
    <t>Összköltség eljárással készített EREDMÉNYKIMUTATÁS</t>
  </si>
  <si>
    <t>"A" változat</t>
  </si>
  <si>
    <t>adatok E Ft--ban</t>
  </si>
  <si>
    <t>Té-tel-szám</t>
  </si>
  <si>
    <t>I.</t>
  </si>
  <si>
    <t>Értékesítés nettó árbevétele</t>
  </si>
  <si>
    <t>II.</t>
  </si>
  <si>
    <t xml:space="preserve">Aktivált saját teljesítmények értéke </t>
  </si>
  <si>
    <t>III.</t>
  </si>
  <si>
    <t>Egyéb bevételek</t>
  </si>
  <si>
    <t xml:space="preserve">        III. sorból: visszaírt értékvesztés</t>
  </si>
  <si>
    <t>IV.</t>
  </si>
  <si>
    <t>Anyagjellegű ráfordítások</t>
  </si>
  <si>
    <t>V.</t>
  </si>
  <si>
    <t xml:space="preserve">Személyi jellegű ráfordítások </t>
  </si>
  <si>
    <t>VI.</t>
  </si>
  <si>
    <t>Értékcsökkenési leírás</t>
  </si>
  <si>
    <t>VII.</t>
  </si>
  <si>
    <t>Egyéb ráfordítások</t>
  </si>
  <si>
    <t xml:space="preserve">        VII. sorból: értékvesztés</t>
  </si>
  <si>
    <t>A.</t>
  </si>
  <si>
    <t>ÜZEMI (ÜZLETI) TEVÉKENYSÉG EREDMÉNYE (I.±II.+III.-IV.-V.-VI.-VII.)</t>
  </si>
  <si>
    <t>VIII.</t>
  </si>
  <si>
    <t xml:space="preserve">Pénzügyi műveletek bevételei </t>
  </si>
  <si>
    <t>IX.</t>
  </si>
  <si>
    <t>Pénzügyi műveletek ráfordításai</t>
  </si>
  <si>
    <t>B.</t>
  </si>
  <si>
    <t>PÉNZÜGYI MŰVELETEK EREDMÉNYE (VIII.-IX.)</t>
  </si>
  <si>
    <t>C.</t>
  </si>
  <si>
    <t>SZOKÁSOS VÁLLALKOZÁSI EREDMÉNY (±A.±B.)</t>
  </si>
  <si>
    <t>X.</t>
  </si>
  <si>
    <t>Rendkívüli bevételek</t>
  </si>
  <si>
    <t>XI.</t>
  </si>
  <si>
    <t>Rendkívüli ráfordítások</t>
  </si>
  <si>
    <t>D.</t>
  </si>
  <si>
    <t>RENDKÍVÜLI EREDMÉNY (X.-XI.)</t>
  </si>
  <si>
    <t>E.</t>
  </si>
  <si>
    <t>ADÓZÁS ELŐTTI EREDMÉNY (±C.+-D.)</t>
  </si>
  <si>
    <t>XII.</t>
  </si>
  <si>
    <t>Adófizetési kötelezettség</t>
  </si>
  <si>
    <t>F.</t>
  </si>
  <si>
    <t>ADÓZOTT EREDMÉNY (±E.-XII.)</t>
  </si>
  <si>
    <t>G.</t>
  </si>
  <si>
    <t>MÉRLEG SZERINTI EREDMÉNY</t>
  </si>
  <si>
    <t>a vállalkozás vezetője</t>
  </si>
  <si>
    <t>(képviselője)</t>
  </si>
  <si>
    <t xml:space="preserve">  II. KÖVETELÉSEK</t>
  </si>
  <si>
    <t xml:space="preserve">  IV. PÉNZESZKÖZÖK</t>
  </si>
  <si>
    <r>
      <t xml:space="preserve"> III.</t>
    </r>
    <r>
      <rPr>
        <sz val="10"/>
        <color indexed="18"/>
        <rFont val="Times New Roman CE"/>
        <family val="1"/>
      </rPr>
      <t xml:space="preserve"> ÉRTÉKPAPíROK</t>
    </r>
  </si>
  <si>
    <t>B. Forgóeszközök (09.+10.+11.+12. sor)</t>
  </si>
  <si>
    <t>C. Aktív időbeli elhatárolások</t>
  </si>
  <si>
    <t>A VAGYONI HELYZET ÉS A TŐKESZERKEZET MUTATÓI</t>
  </si>
  <si>
    <t>MUTATÓ MEGNEVEZÉS</t>
  </si>
  <si>
    <t>MUTATÓ SZÁMÍTÁSA</t>
  </si>
  <si>
    <t>MÉRLEG HIVATKOZÁS</t>
  </si>
  <si>
    <t>ELŐZŐ ÉV</t>
  </si>
  <si>
    <t>TÁRGY ÉV</t>
  </si>
  <si>
    <t>Befektetett eszközök fedezettsége</t>
  </si>
  <si>
    <t>Saját tőke</t>
  </si>
  <si>
    <t>D</t>
  </si>
  <si>
    <t>Befektetett eszközök</t>
  </si>
  <si>
    <t>A</t>
  </si>
  <si>
    <t>Tárgyi eszközök fedezettsége</t>
  </si>
  <si>
    <t>Tárgyi eszközök</t>
  </si>
  <si>
    <t>AII</t>
  </si>
  <si>
    <t>Befektetett eszközök aránya</t>
  </si>
  <si>
    <t>Befektetett eszköz</t>
  </si>
  <si>
    <t>Összes eszköz</t>
  </si>
  <si>
    <t>A+B+C</t>
  </si>
  <si>
    <t>Saját tőke aránya I.</t>
  </si>
  <si>
    <t>Összes forrás</t>
  </si>
  <si>
    <t>D+E+F+G</t>
  </si>
  <si>
    <t>Tőkeszerkeszeti mutató I.</t>
  </si>
  <si>
    <t>Kötelezettségek</t>
  </si>
  <si>
    <t>F</t>
  </si>
  <si>
    <t>Tőkeszerkezeti mutató II.</t>
  </si>
  <si>
    <t>Rövid lejáratú köt.</t>
  </si>
  <si>
    <t>FIII</t>
  </si>
  <si>
    <t>A PÉNZÜGYI HELYZET RÖVIDTÁVÚ MUTATÓI</t>
  </si>
  <si>
    <t>MUTATÓ
MEGNEVEZÉS</t>
  </si>
  <si>
    <t>MUTATÓ
SZÁMÍTÁSA</t>
  </si>
  <si>
    <t>MÉRLEG
HIVATKOZÁS</t>
  </si>
  <si>
    <t>ELŐZŐ
ÉV</t>
  </si>
  <si>
    <t>TÁRGY
ÉV</t>
  </si>
  <si>
    <t>Likviditási mutató</t>
  </si>
  <si>
    <t>Forgóeszközök</t>
  </si>
  <si>
    <t>B</t>
  </si>
  <si>
    <t>Rövid távú likviditás I.</t>
  </si>
  <si>
    <t>Rövid távú likviditás II.</t>
  </si>
  <si>
    <t>Forgóeszk-követ.</t>
  </si>
  <si>
    <t>B-BII</t>
  </si>
  <si>
    <t>Rövid távú likviditás III.</t>
  </si>
  <si>
    <t>Pénzeszközök + ért.pap.</t>
  </si>
  <si>
    <t>BIV.+BIII.</t>
  </si>
  <si>
    <t>AZ EREDMÉNY ÉS A JÖVEDELMEZŐSÉG ALAKULÁSA</t>
  </si>
  <si>
    <t>adatok eFt-ban</t>
  </si>
  <si>
    <t>AZ EREDMÉNY FŐBB ÖSSZETEVŐI</t>
  </si>
  <si>
    <t>Üzemi tevékenység eredménye</t>
  </si>
  <si>
    <t>Pénzügyi műveletek eredménye</t>
  </si>
  <si>
    <t>Rendkívüli eredmény</t>
  </si>
  <si>
    <t>Adózás előtti eredmény összesen</t>
  </si>
  <si>
    <t>Adózott eredmény</t>
  </si>
  <si>
    <t>Mérleg szerinti eredmény</t>
  </si>
  <si>
    <t>Árbevétel arányos üzemi eredmény</t>
  </si>
  <si>
    <t>Üzemi eredmény</t>
  </si>
  <si>
    <t>Er. A</t>
  </si>
  <si>
    <t>Nettó árbevétel</t>
  </si>
  <si>
    <t>Er. I.</t>
  </si>
  <si>
    <t>Tőkearányos eredmény</t>
  </si>
  <si>
    <t>Eszközhatékonyság</t>
  </si>
  <si>
    <t>A KÖLTSÉGSZERKEZET  ALAKULÁSA</t>
  </si>
  <si>
    <t>Megnevezés</t>
  </si>
  <si>
    <t>Előző év</t>
  </si>
  <si>
    <t>Tárgyév</t>
  </si>
  <si>
    <t>ezer Ft</t>
  </si>
  <si>
    <t>%</t>
  </si>
  <si>
    <t>Személyi jellegű ráfordítások</t>
  </si>
  <si>
    <t>Összes költség és ráfordítás</t>
  </si>
  <si>
    <t>Pénzeszközök+értékpapírok</t>
  </si>
  <si>
    <t>2013.év</t>
  </si>
  <si>
    <t>2013.</t>
  </si>
  <si>
    <t>2012 év</t>
  </si>
  <si>
    <t>2012. év</t>
  </si>
  <si>
    <t xml:space="preserve">2013.év </t>
  </si>
  <si>
    <t>Hódmezővásárhely, 2014.04.15</t>
  </si>
  <si>
    <t>Hódmezővásárhely 2014.04.15.</t>
  </si>
  <si>
    <t>Hódmezővásárhely, 2014.04.15.</t>
  </si>
  <si>
    <t>2013. 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</si>
</sst>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\."/>
    <numFmt numFmtId="166" formatCode="General\."/>
    <numFmt numFmtId="167" formatCode="#,##0.00\ [$Ft-40E];[Red]\-#,##0.00\ [$Ft-40E]"/>
    <numFmt numFmtId="168" formatCode="#,##0_ ;[Red]\-#,##0\ "/>
  </numFmts>
  <fonts count="77">
    <font>
      <sz val="10"/>
      <name val="MS Sans Serif"/>
      <family val="2"/>
    </font>
    <font>
      <sz val="10"/>
      <name val="Arial"/>
      <family val="0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0"/>
      <color indexed="18"/>
      <name val="Garamond"/>
      <family val="1"/>
    </font>
    <font>
      <b/>
      <sz val="12"/>
      <color indexed="25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"/>
      <name val="MS Sans Serif"/>
      <family val="2"/>
    </font>
    <font>
      <sz val="10"/>
      <color indexed="18"/>
      <name val="Times New Roman CE"/>
      <family val="1"/>
    </font>
    <font>
      <b/>
      <sz val="16"/>
      <color indexed="18"/>
      <name val="Times New Roman CE"/>
      <family val="1"/>
    </font>
    <font>
      <sz val="16"/>
      <color indexed="18"/>
      <name val="Times New Roman CE"/>
      <family val="1"/>
    </font>
    <font>
      <sz val="16"/>
      <name val="Times New Roman CE"/>
      <family val="1"/>
    </font>
    <font>
      <sz val="12"/>
      <color indexed="18"/>
      <name val="Times New Roman CE"/>
      <family val="1"/>
    </font>
    <font>
      <sz val="12"/>
      <name val="Times New Roman CE"/>
      <family val="1"/>
    </font>
    <font>
      <sz val="9"/>
      <color indexed="18"/>
      <name val="Times New Roman CE"/>
      <family val="1"/>
    </font>
    <font>
      <sz val="10"/>
      <name val="Times New Roman CE"/>
      <family val="1"/>
    </font>
    <font>
      <sz val="11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sz val="14"/>
      <color indexed="18"/>
      <name val="Times New Roman CE"/>
      <family val="1"/>
    </font>
    <font>
      <b/>
      <sz val="17.5"/>
      <color indexed="18"/>
      <name val="Times New Roman CE"/>
      <family val="1"/>
    </font>
    <font>
      <b/>
      <sz val="22"/>
      <color indexed="18"/>
      <name val="Times New Roman CE"/>
      <family val="1"/>
    </font>
    <font>
      <b/>
      <sz val="28"/>
      <color indexed="18"/>
      <name val="Times New Roman CE"/>
      <family val="1"/>
    </font>
    <font>
      <b/>
      <sz val="24"/>
      <color indexed="18"/>
      <name val="Times New Roman CE"/>
      <family val="1"/>
    </font>
    <font>
      <sz val="17.5"/>
      <color indexed="18"/>
      <name val="Times New Roman CE"/>
      <family val="1"/>
    </font>
    <font>
      <b/>
      <sz val="10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14"/>
      <name val="Times New Roman CE"/>
      <family val="1"/>
    </font>
    <font>
      <sz val="8"/>
      <color indexed="18"/>
      <name val="Times New Roman CE"/>
      <family val="1"/>
    </font>
    <font>
      <b/>
      <sz val="10"/>
      <name val="Times New Roman CE"/>
      <family val="1"/>
    </font>
    <font>
      <b/>
      <sz val="10"/>
      <color indexed="16"/>
      <name val="Times New Roman CE"/>
      <family val="1"/>
    </font>
    <font>
      <sz val="10"/>
      <color indexed="16"/>
      <name val="Times New Roman CE"/>
      <family val="1"/>
    </font>
    <font>
      <sz val="8.5"/>
      <name val="Times New Roman CE"/>
      <family val="1"/>
    </font>
    <font>
      <b/>
      <sz val="9"/>
      <color indexed="18"/>
      <name val="Times New Roman CE"/>
      <family val="1"/>
    </font>
    <font>
      <b/>
      <sz val="7"/>
      <color indexed="18"/>
      <name val="Times New Roman CE"/>
      <family val="1"/>
    </font>
    <font>
      <b/>
      <sz val="8"/>
      <color indexed="18"/>
      <name val="Times New Roman CE"/>
      <family val="1"/>
    </font>
    <font>
      <b/>
      <i/>
      <sz val="9"/>
      <color indexed="18"/>
      <name val="Times New Roman CE"/>
      <family val="1"/>
    </font>
    <font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164" fontId="6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vertical="top"/>
      <protection/>
    </xf>
    <xf numFmtId="0" fontId="9" fillId="0" borderId="12" xfId="0" applyFont="1" applyBorder="1" applyAlignment="1" applyProtection="1">
      <alignment horizontal="center" vertical="top"/>
      <protection locked="0"/>
    </xf>
    <xf numFmtId="0" fontId="10" fillId="0" borderId="18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top" wrapText="1"/>
      <protection/>
    </xf>
    <xf numFmtId="0" fontId="12" fillId="0" borderId="19" xfId="0" applyFont="1" applyBorder="1" applyAlignment="1" applyProtection="1">
      <alignment vertical="top"/>
      <protection/>
    </xf>
    <xf numFmtId="0" fontId="12" fillId="0" borderId="18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 applyProtection="1">
      <alignment horizontal="justify" vertical="top"/>
      <protection/>
    </xf>
    <xf numFmtId="0" fontId="18" fillId="0" borderId="0" xfId="0" applyFont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justify" vertical="top"/>
      <protection/>
    </xf>
    <xf numFmtId="0" fontId="20" fillId="0" borderId="0" xfId="0" applyFont="1" applyAlignment="1">
      <alignment vertical="top"/>
    </xf>
    <xf numFmtId="0" fontId="21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1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13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20" xfId="0" applyFont="1" applyBorder="1" applyAlignment="1">
      <alignment vertical="center"/>
    </xf>
    <xf numFmtId="0" fontId="17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1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justify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3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3" fontId="30" fillId="0" borderId="22" xfId="0" applyNumberFormat="1" applyFont="1" applyBorder="1" applyAlignment="1" applyProtection="1">
      <alignment horizontal="center" vertical="center"/>
      <protection/>
    </xf>
    <xf numFmtId="3" fontId="30" fillId="0" borderId="22" xfId="0" applyNumberFormat="1" applyFont="1" applyBorder="1" applyAlignment="1" applyProtection="1">
      <alignment horizontal="center" vertical="center" wrapText="1"/>
      <protection/>
    </xf>
    <xf numFmtId="3" fontId="30" fillId="0" borderId="23" xfId="0" applyNumberFormat="1" applyFont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3" fontId="30" fillId="0" borderId="24" xfId="0" applyNumberFormat="1" applyFont="1" applyBorder="1" applyAlignment="1" applyProtection="1">
      <alignment horizontal="center" vertical="center"/>
      <protection/>
    </xf>
    <xf numFmtId="3" fontId="30" fillId="0" borderId="25" xfId="0" applyNumberFormat="1" applyFont="1" applyBorder="1" applyAlignment="1" applyProtection="1">
      <alignment horizontal="center" vertical="center" wrapText="1"/>
      <protection/>
    </xf>
    <xf numFmtId="3" fontId="30" fillId="0" borderId="26" xfId="0" applyNumberFormat="1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right" vertical="center"/>
      <protection/>
    </xf>
    <xf numFmtId="0" fontId="30" fillId="0" borderId="15" xfId="0" applyFont="1" applyBorder="1" applyAlignment="1" applyProtection="1">
      <alignment horizontal="left" vertical="center"/>
      <protection/>
    </xf>
    <xf numFmtId="0" fontId="34" fillId="0" borderId="15" xfId="0" applyFont="1" applyBorder="1" applyAlignment="1" applyProtection="1">
      <alignment vertical="center"/>
      <protection/>
    </xf>
    <xf numFmtId="3" fontId="35" fillId="0" borderId="22" xfId="0" applyNumberFormat="1" applyFont="1" applyBorder="1" applyAlignment="1" applyProtection="1">
      <alignment horizontal="right" vertical="center"/>
      <protection hidden="1"/>
    </xf>
    <xf numFmtId="3" fontId="35" fillId="33" borderId="23" xfId="0" applyNumberFormat="1" applyFont="1" applyFill="1" applyBorder="1" applyAlignment="1" applyProtection="1">
      <alignment horizontal="right" vertical="center"/>
      <protection hidden="1"/>
    </xf>
    <xf numFmtId="0" fontId="13" fillId="0" borderId="15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3" fontId="36" fillId="0" borderId="22" xfId="0" applyNumberFormat="1" applyFont="1" applyBorder="1" applyAlignment="1" applyProtection="1">
      <alignment horizontal="right" vertical="center"/>
      <protection hidden="1"/>
    </xf>
    <xf numFmtId="3" fontId="36" fillId="33" borderId="23" xfId="0" applyNumberFormat="1" applyFont="1" applyFill="1" applyBorder="1" applyAlignment="1" applyProtection="1">
      <alignment horizontal="right" vertical="center"/>
      <protection hidden="1"/>
    </xf>
    <xf numFmtId="0" fontId="19" fillId="0" borderId="27" xfId="0" applyFont="1" applyBorder="1" applyAlignment="1" applyProtection="1">
      <alignment horizontal="right" vertical="center"/>
      <protection/>
    </xf>
    <xf numFmtId="0" fontId="13" fillId="0" borderId="28" xfId="0" applyFont="1" applyBorder="1" applyAlignment="1" applyProtection="1">
      <alignment horizontal="left" vertical="center"/>
      <protection/>
    </xf>
    <xf numFmtId="0" fontId="37" fillId="0" borderId="28" xfId="0" applyFont="1" applyBorder="1" applyAlignment="1" applyProtection="1">
      <alignment vertical="center"/>
      <protection/>
    </xf>
    <xf numFmtId="0" fontId="20" fillId="0" borderId="28" xfId="0" applyFont="1" applyBorder="1" applyAlignment="1" applyProtection="1">
      <alignment vertical="center"/>
      <protection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3" fontId="13" fillId="33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28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3" fontId="36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>
      <alignment vertical="center"/>
    </xf>
    <xf numFmtId="0" fontId="38" fillId="0" borderId="21" xfId="0" applyFont="1" applyBorder="1" applyAlignment="1" applyProtection="1">
      <alignment horizontal="right" vertical="center"/>
      <protection/>
    </xf>
    <xf numFmtId="3" fontId="30" fillId="33" borderId="31" xfId="0" applyNumberFormat="1" applyFont="1" applyFill="1" applyBorder="1" applyAlignment="1" applyProtection="1">
      <alignment horizontal="right" vertical="center"/>
      <protection hidden="1"/>
    </xf>
    <xf numFmtId="3" fontId="30" fillId="0" borderId="22" xfId="0" applyNumberFormat="1" applyFont="1" applyBorder="1" applyAlignment="1" applyProtection="1">
      <alignment horizontal="right" vertical="center"/>
      <protection hidden="1"/>
    </xf>
    <xf numFmtId="3" fontId="30" fillId="33" borderId="23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vertical="center"/>
    </xf>
    <xf numFmtId="0" fontId="13" fillId="0" borderId="15" xfId="0" applyFont="1" applyBorder="1" applyAlignment="1" applyProtection="1">
      <alignment horizontal="left" vertical="center"/>
      <protection/>
    </xf>
    <xf numFmtId="0" fontId="37" fillId="0" borderId="15" xfId="0" applyFont="1" applyBorder="1" applyAlignment="1" applyProtection="1">
      <alignment vertical="center"/>
      <protection/>
    </xf>
    <xf numFmtId="3" fontId="13" fillId="0" borderId="22" xfId="0" applyNumberFormat="1" applyFont="1" applyBorder="1" applyAlignment="1" applyProtection="1">
      <alignment horizontal="right" vertical="center"/>
      <protection locked="0"/>
    </xf>
    <xf numFmtId="3" fontId="13" fillId="33" borderId="23" xfId="0" applyNumberFormat="1" applyFont="1" applyFill="1" applyBorder="1" applyAlignment="1" applyProtection="1">
      <alignment horizontal="right" vertical="center"/>
      <protection locked="0"/>
    </xf>
    <xf numFmtId="0" fontId="19" fillId="0" borderId="32" xfId="0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vertical="center"/>
      <protection/>
    </xf>
    <xf numFmtId="3" fontId="13" fillId="0" borderId="25" xfId="0" applyNumberFormat="1" applyFont="1" applyBorder="1" applyAlignment="1" applyProtection="1">
      <alignment horizontal="right" vertical="center"/>
      <protection locked="0"/>
    </xf>
    <xf numFmtId="3" fontId="13" fillId="33" borderId="26" xfId="0" applyNumberFormat="1" applyFont="1" applyFill="1" applyBorder="1" applyAlignment="1" applyProtection="1">
      <alignment horizontal="right" vertical="center"/>
      <protection locked="0"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justify" vertic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33" xfId="0" applyFont="1" applyBorder="1" applyAlignment="1" applyProtection="1">
      <alignment horizontal="right"/>
      <protection/>
    </xf>
    <xf numFmtId="3" fontId="39" fillId="0" borderId="21" xfId="0" applyNumberFormat="1" applyFont="1" applyBorder="1" applyAlignment="1" applyProtection="1">
      <alignment horizontal="center" vertical="center" wrapText="1"/>
      <protection/>
    </xf>
    <xf numFmtId="165" fontId="38" fillId="0" borderId="21" xfId="0" applyNumberFormat="1" applyFont="1" applyBorder="1" applyAlignment="1" applyProtection="1">
      <alignment horizontal="center" vertical="center"/>
      <protection/>
    </xf>
    <xf numFmtId="3" fontId="35" fillId="0" borderId="34" xfId="0" applyNumberFormat="1" applyFont="1" applyBorder="1" applyAlignment="1" applyProtection="1">
      <alignment horizontal="right" vertical="center"/>
      <protection hidden="1"/>
    </xf>
    <xf numFmtId="3" fontId="30" fillId="0" borderId="34" xfId="0" applyNumberFormat="1" applyFont="1" applyBorder="1" applyAlignment="1" applyProtection="1">
      <alignment horizontal="right" vertical="center"/>
      <protection locked="0"/>
    </xf>
    <xf numFmtId="165" fontId="19" fillId="0" borderId="35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vertical="center"/>
      <protection/>
    </xf>
    <xf numFmtId="3" fontId="13" fillId="0" borderId="36" xfId="0" applyNumberFormat="1" applyFont="1" applyBorder="1" applyAlignment="1" applyProtection="1">
      <alignment horizontal="right" vertical="center"/>
      <protection locked="0"/>
    </xf>
    <xf numFmtId="166" fontId="38" fillId="0" borderId="21" xfId="0" applyNumberFormat="1" applyFont="1" applyBorder="1" applyAlignment="1" applyProtection="1">
      <alignment horizontal="center" vertical="center"/>
      <protection/>
    </xf>
    <xf numFmtId="166" fontId="38" fillId="0" borderId="27" xfId="0" applyNumberFormat="1" applyFont="1" applyBorder="1" applyAlignment="1" applyProtection="1">
      <alignment horizontal="center" vertical="center"/>
      <protection/>
    </xf>
    <xf numFmtId="3" fontId="30" fillId="0" borderId="37" xfId="0" applyNumberFormat="1" applyFont="1" applyBorder="1" applyAlignment="1" applyProtection="1">
      <alignment horizontal="right" vertical="center"/>
      <protection locked="0"/>
    </xf>
    <xf numFmtId="0" fontId="40" fillId="0" borderId="15" xfId="0" applyFont="1" applyBorder="1" applyAlignment="1" applyProtection="1">
      <alignment horizontal="left" vertical="center"/>
      <protection/>
    </xf>
    <xf numFmtId="165" fontId="39" fillId="0" borderId="14" xfId="0" applyNumberFormat="1" applyFont="1" applyBorder="1" applyAlignment="1" applyProtection="1">
      <alignment horizontal="center" vertical="center"/>
      <protection/>
    </xf>
    <xf numFmtId="165" fontId="38" fillId="0" borderId="14" xfId="0" applyNumberFormat="1" applyFont="1" applyBorder="1" applyAlignment="1" applyProtection="1">
      <alignment horizontal="center" vertical="center"/>
      <protection/>
    </xf>
    <xf numFmtId="166" fontId="41" fillId="0" borderId="14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vertical="center"/>
      <protection/>
    </xf>
    <xf numFmtId="166" fontId="38" fillId="0" borderId="14" xfId="0" applyNumberFormat="1" applyFont="1" applyBorder="1" applyAlignment="1" applyProtection="1">
      <alignment horizontal="center" vertical="center"/>
      <protection/>
    </xf>
    <xf numFmtId="3" fontId="30" fillId="0" borderId="22" xfId="0" applyNumberFormat="1" applyFont="1" applyBorder="1" applyAlignment="1" applyProtection="1">
      <alignment horizontal="right" vertical="center"/>
      <protection locked="0"/>
    </xf>
    <xf numFmtId="0" fontId="30" fillId="34" borderId="31" xfId="0" applyFont="1" applyFill="1" applyBorder="1" applyAlignment="1" applyProtection="1">
      <alignment vertical="center"/>
      <protection/>
    </xf>
    <xf numFmtId="0" fontId="20" fillId="34" borderId="15" xfId="0" applyFont="1" applyFill="1" applyBorder="1" applyAlignment="1" applyProtection="1">
      <alignment vertical="center"/>
      <protection/>
    </xf>
    <xf numFmtId="3" fontId="35" fillId="0" borderId="22" xfId="0" applyNumberFormat="1" applyFont="1" applyFill="1" applyBorder="1" applyAlignment="1" applyProtection="1">
      <alignment horizontal="right" vertical="center"/>
      <protection hidden="1"/>
    </xf>
    <xf numFmtId="166" fontId="38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168" fontId="13" fillId="0" borderId="0" xfId="0" applyNumberFormat="1" applyFont="1" applyAlignment="1" applyProtection="1">
      <alignment/>
      <protection/>
    </xf>
    <xf numFmtId="168" fontId="20" fillId="0" borderId="0" xfId="0" applyNumberFormat="1" applyFont="1" applyAlignment="1">
      <alignment vertical="center"/>
    </xf>
    <xf numFmtId="168" fontId="20" fillId="0" borderId="0" xfId="0" applyNumberFormat="1" applyFont="1" applyAlignment="1">
      <alignment/>
    </xf>
    <xf numFmtId="168" fontId="20" fillId="0" borderId="0" xfId="0" applyNumberFormat="1" applyFont="1" applyAlignment="1">
      <alignment vertical="top"/>
    </xf>
    <xf numFmtId="168" fontId="13" fillId="0" borderId="0" xfId="0" applyNumberFormat="1" applyFont="1" applyAlignment="1">
      <alignment vertical="center"/>
    </xf>
    <xf numFmtId="168" fontId="13" fillId="0" borderId="0" xfId="0" applyNumberFormat="1" applyFont="1" applyFill="1" applyAlignment="1">
      <alignment vertical="center"/>
    </xf>
    <xf numFmtId="168" fontId="21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/>
    </xf>
    <xf numFmtId="168" fontId="13" fillId="0" borderId="0" xfId="0" applyNumberFormat="1" applyFont="1" applyAlignment="1">
      <alignment/>
    </xf>
    <xf numFmtId="168" fontId="3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168" fontId="18" fillId="0" borderId="0" xfId="0" applyNumberFormat="1" applyFont="1" applyAlignment="1">
      <alignment vertical="top"/>
    </xf>
    <xf numFmtId="168" fontId="13" fillId="0" borderId="0" xfId="0" applyNumberFormat="1" applyFont="1" applyAlignment="1" applyProtection="1">
      <alignment vertical="center"/>
      <protection/>
    </xf>
    <xf numFmtId="168" fontId="30" fillId="0" borderId="0" xfId="0" applyNumberFormat="1" applyFont="1" applyAlignment="1">
      <alignment vertical="center"/>
    </xf>
    <xf numFmtId="168" fontId="17" fillId="0" borderId="0" xfId="0" applyNumberFormat="1" applyFont="1" applyAlignment="1">
      <alignment vertical="center"/>
    </xf>
    <xf numFmtId="168" fontId="32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1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0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3" fontId="0" fillId="0" borderId="4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0" borderId="42" xfId="0" applyNumberFormat="1" applyBorder="1" applyAlignment="1">
      <alignment/>
    </xf>
    <xf numFmtId="10" fontId="0" fillId="0" borderId="42" xfId="0" applyNumberFormat="1" applyBorder="1" applyAlignment="1">
      <alignment/>
    </xf>
    <xf numFmtId="10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53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14" fontId="28" fillId="0" borderId="0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/>
      <protection/>
    </xf>
    <xf numFmtId="164" fontId="30" fillId="0" borderId="0" xfId="0" applyNumberFormat="1" applyFont="1" applyBorder="1" applyAlignment="1" applyProtection="1">
      <alignment horizontal="center" vertical="center"/>
      <protection/>
    </xf>
    <xf numFmtId="0" fontId="30" fillId="0" borderId="3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/>
    </xf>
    <xf numFmtId="10" fontId="0" fillId="0" borderId="54" xfId="0" applyNumberFormat="1" applyBorder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10" fontId="0" fillId="0" borderId="63" xfId="0" applyNumberFormat="1" applyBorder="1" applyAlignment="1">
      <alignment horizontal="center" vertical="center"/>
    </xf>
    <xf numFmtId="10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0" fontId="0" fillId="0" borderId="52" xfId="0" applyNumberFormat="1" applyBorder="1" applyAlignment="1">
      <alignment horizontal="center" vertical="center"/>
    </xf>
    <xf numFmtId="10" fontId="0" fillId="0" borderId="53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5" xfId="0" applyFont="1" applyBorder="1" applyAlignment="1">
      <alignment horizontal="center"/>
    </xf>
    <xf numFmtId="10" fontId="0" fillId="0" borderId="76" xfId="0" applyNumberFormat="1" applyBorder="1" applyAlignment="1">
      <alignment horizontal="center" vertical="center"/>
    </xf>
    <xf numFmtId="10" fontId="0" fillId="0" borderId="77" xfId="0" applyNumberForma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E5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26.421875" style="1" customWidth="1"/>
    <col min="2" max="2" width="21.7109375" style="2" customWidth="1"/>
    <col min="3" max="3" width="6.8515625" style="3" customWidth="1"/>
    <col min="4" max="20" width="2.8515625" style="4" customWidth="1"/>
    <col min="21" max="16384" width="9.140625" style="3" customWidth="1"/>
  </cols>
  <sheetData>
    <row r="2" spans="1:20" ht="15">
      <c r="A2" s="5" t="s">
        <v>0</v>
      </c>
      <c r="B2" s="6" t="s">
        <v>1</v>
      </c>
      <c r="D2" s="7">
        <v>1</v>
      </c>
      <c r="E2" s="7">
        <v>1</v>
      </c>
      <c r="F2" s="7">
        <v>5</v>
      </c>
      <c r="G2" s="7">
        <v>9</v>
      </c>
      <c r="H2" s="7">
        <v>0</v>
      </c>
      <c r="I2" s="7">
        <v>3</v>
      </c>
      <c r="J2" s="7">
        <v>3</v>
      </c>
      <c r="K2" s="8">
        <v>0</v>
      </c>
      <c r="L2" s="9">
        <v>6</v>
      </c>
      <c r="M2" s="7">
        <v>8</v>
      </c>
      <c r="N2" s="7">
        <v>2</v>
      </c>
      <c r="O2" s="8">
        <v>0</v>
      </c>
      <c r="P2" s="9">
        <v>1</v>
      </c>
      <c r="Q2" s="7">
        <v>1</v>
      </c>
      <c r="R2" s="8">
        <v>3</v>
      </c>
      <c r="S2" s="9">
        <v>0</v>
      </c>
      <c r="T2" s="7">
        <v>6</v>
      </c>
    </row>
    <row r="3" spans="1:20" ht="15">
      <c r="A3" s="10"/>
      <c r="B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">
      <c r="A4" s="10" t="s">
        <v>2</v>
      </c>
      <c r="B4" s="11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">
      <c r="A5" s="10"/>
      <c r="B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">
      <c r="A6" s="10" t="s">
        <v>3</v>
      </c>
      <c r="B6" s="11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20" ht="15">
      <c r="B7" s="13"/>
      <c r="D7" s="230" t="s">
        <v>5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</row>
    <row r="8" spans="1:20" ht="15">
      <c r="A8" s="5" t="s">
        <v>6</v>
      </c>
      <c r="B8" s="6" t="s">
        <v>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4" ht="15">
      <c r="B9" s="13"/>
      <c r="D9" s="15"/>
    </row>
    <row r="10" spans="1:15" ht="15">
      <c r="A10" s="5" t="s">
        <v>8</v>
      </c>
      <c r="B10" s="6" t="s">
        <v>221</v>
      </c>
      <c r="D10" s="7">
        <v>0</v>
      </c>
      <c r="E10" s="7">
        <v>6</v>
      </c>
      <c r="F10" s="16" t="s">
        <v>9</v>
      </c>
      <c r="G10" s="7">
        <v>0</v>
      </c>
      <c r="H10" s="7">
        <v>9</v>
      </c>
      <c r="I10" s="16" t="s">
        <v>9</v>
      </c>
      <c r="J10" s="7">
        <v>0</v>
      </c>
      <c r="K10" s="7">
        <v>0</v>
      </c>
      <c r="L10" s="7">
        <v>5</v>
      </c>
      <c r="M10" s="7">
        <v>0</v>
      </c>
      <c r="N10" s="7">
        <v>5</v>
      </c>
      <c r="O10" s="7">
        <v>9</v>
      </c>
    </row>
    <row r="11" spans="2:15" ht="15">
      <c r="B11" s="13"/>
      <c r="D11" s="230" t="s">
        <v>10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15">
      <c r="A12" s="5" t="s">
        <v>11</v>
      </c>
      <c r="B12" s="17">
        <v>41639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1" ht="15">
      <c r="B13" s="13"/>
      <c r="D13" s="18" t="e">
        <f>CONCATENATE("Az ""előző évet"" megelőző év (",B10-2,".) adatai")</f>
        <v>#VALUE!</v>
      </c>
      <c r="K13" s="19"/>
    </row>
    <row r="14" spans="1:20" ht="15">
      <c r="A14" s="5" t="s">
        <v>12</v>
      </c>
      <c r="B14" s="17">
        <v>41744</v>
      </c>
      <c r="D14" s="18"/>
      <c r="E14" s="3"/>
      <c r="K14" s="20"/>
      <c r="T14" s="15" t="s">
        <v>13</v>
      </c>
    </row>
    <row r="15" spans="1:20" ht="15">
      <c r="A15" s="5" t="s">
        <v>14</v>
      </c>
      <c r="B15" s="6"/>
      <c r="D15" s="21" t="s">
        <v>15</v>
      </c>
      <c r="E15" s="22"/>
      <c r="F15" s="22"/>
      <c r="G15" s="22"/>
      <c r="H15" s="22"/>
      <c r="I15" s="22"/>
      <c r="J15" s="22"/>
      <c r="K15" s="22"/>
      <c r="L15" s="22"/>
      <c r="M15" s="23"/>
      <c r="N15" s="24"/>
      <c r="O15" s="24"/>
      <c r="P15" s="24"/>
      <c r="Q15" s="24"/>
      <c r="R15" s="24"/>
      <c r="S15" s="24"/>
      <c r="T15" s="25"/>
    </row>
    <row r="16" spans="1:20" ht="15">
      <c r="A16" s="5" t="s">
        <v>16</v>
      </c>
      <c r="B16" s="6"/>
      <c r="D16" s="18"/>
      <c r="L16" s="22"/>
      <c r="M16" s="22"/>
      <c r="N16" s="26"/>
      <c r="O16" s="26"/>
      <c r="P16" s="26"/>
      <c r="Q16" s="26"/>
      <c r="R16" s="26"/>
      <c r="S16" s="26"/>
      <c r="T16" s="20"/>
    </row>
    <row r="17" spans="2:20" ht="15">
      <c r="B17" s="13"/>
      <c r="D17" s="21" t="s">
        <v>17</v>
      </c>
      <c r="E17" s="27"/>
      <c r="F17" s="22"/>
      <c r="G17" s="22"/>
      <c r="H17" s="22"/>
      <c r="I17" s="22"/>
      <c r="J17" s="22"/>
      <c r="K17" s="27"/>
      <c r="L17" s="22"/>
      <c r="M17" s="23"/>
      <c r="N17" s="24"/>
      <c r="O17" s="24"/>
      <c r="P17" s="24"/>
      <c r="Q17" s="24"/>
      <c r="R17" s="24"/>
      <c r="S17" s="24"/>
      <c r="T17" s="25"/>
    </row>
    <row r="18" spans="1:20" ht="15">
      <c r="A18" s="5" t="s">
        <v>18</v>
      </c>
      <c r="B18" s="6"/>
      <c r="D18" s="18"/>
      <c r="E18" s="3"/>
      <c r="K18" s="3"/>
      <c r="L18" s="22"/>
      <c r="M18" s="22"/>
      <c r="N18" s="26"/>
      <c r="O18" s="26"/>
      <c r="P18" s="26"/>
      <c r="Q18" s="26"/>
      <c r="R18" s="26"/>
      <c r="S18" s="26"/>
      <c r="T18" s="20"/>
    </row>
    <row r="19" spans="2:20" ht="15">
      <c r="B19" s="28"/>
      <c r="D19" s="21" t="s">
        <v>19</v>
      </c>
      <c r="E19" s="27"/>
      <c r="F19" s="22"/>
      <c r="G19" s="22"/>
      <c r="H19" s="22"/>
      <c r="I19" s="22"/>
      <c r="J19" s="22"/>
      <c r="K19" s="27"/>
      <c r="L19" s="22"/>
      <c r="M19" s="23"/>
      <c r="N19" s="24"/>
      <c r="O19" s="24"/>
      <c r="P19" s="24"/>
      <c r="Q19" s="24"/>
      <c r="R19" s="24"/>
      <c r="S19" s="24"/>
      <c r="T19" s="25"/>
    </row>
    <row r="20" spans="1:4" ht="18.75" customHeight="1">
      <c r="A20" s="29" t="s">
        <v>20</v>
      </c>
      <c r="B20" s="30" t="s">
        <v>21</v>
      </c>
      <c r="C20" s="31" t="b">
        <f>IF(B20="i",FALSE,TRUE)</f>
        <v>0</v>
      </c>
      <c r="D20" s="32"/>
    </row>
    <row r="21" spans="1:3" ht="86.25" customHeight="1">
      <c r="A21" s="33" t="str">
        <f>CONCATENATE("Vizsgálatom alapján a(z) ",B2," ",B10,". évi beszámolóját a Számviteli Törvényben és az általános számviteli elvekben foglaltak szerint állították össze. ","Az éves beszámoló a vállalkozó vagyoni, pénzügyi és jövedelmi helyzetéről megbízható és valós képet ad. 
",B8,", ",B18)</f>
        <v>Vizsgálatom alapján a(z) HÓD-FÜRDŐ Kft. 2013.év. évi beszámolóját a Számviteli Törvényben és az általános számviteli elvekben foglaltak szerint állították össze. Az éves beszámoló a vállalkozó vagyoni, pénzügyi és jövedelmi helyzetéről megbízható és valós képet ad. 
Hódmezővásárhely, </v>
      </c>
      <c r="B21" s="34"/>
      <c r="C21" s="35"/>
    </row>
    <row r="23" spans="1:8" ht="15">
      <c r="A23" s="4"/>
      <c r="B23" s="13"/>
      <c r="H23" s="4" t="s">
        <v>22</v>
      </c>
    </row>
    <row r="24" spans="1:2" ht="15">
      <c r="A24" s="4"/>
      <c r="B24" s="13"/>
    </row>
    <row r="25" spans="1:2" ht="15">
      <c r="A25" s="4"/>
      <c r="B25" s="13"/>
    </row>
    <row r="26" spans="1:2" ht="15">
      <c r="A26" s="4"/>
      <c r="B26" s="13"/>
    </row>
    <row r="27" spans="1:2" ht="15">
      <c r="A27" s="10"/>
      <c r="B27" s="36"/>
    </row>
  </sheetData>
  <sheetProtection/>
  <mergeCells count="2">
    <mergeCell ref="D7:T7"/>
    <mergeCell ref="D11:O11"/>
  </mergeCells>
  <printOptions horizontalCentered="1"/>
  <pageMargins left="0.39375" right="0.39375" top="0.5902777777777778" bottom="0.39375" header="0.5118055555555556" footer="0.5118055555555556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G113"/>
  <sheetViews>
    <sheetView zoomScale="110" zoomScaleNormal="110" zoomScalePageLayoutView="0" workbookViewId="0" topLeftCell="A1">
      <selection activeCell="A39" sqref="A39:G39"/>
    </sheetView>
  </sheetViews>
  <sheetFormatPr defaultColWidth="9.140625" defaultRowHeight="12.75"/>
  <cols>
    <col min="1" max="1" width="7.28125" style="0" customWidth="1"/>
    <col min="2" max="2" width="22.140625" style="0" bestFit="1" customWidth="1"/>
    <col min="4" max="4" width="15.7109375" style="0" customWidth="1"/>
    <col min="5" max="5" width="21.8515625" style="0" bestFit="1" customWidth="1"/>
    <col min="6" max="6" width="14.57421875" style="0" bestFit="1" customWidth="1"/>
    <col min="7" max="7" width="14.140625" style="0" bestFit="1" customWidth="1"/>
  </cols>
  <sheetData>
    <row r="4" spans="1:7" ht="12.75">
      <c r="A4" s="248" t="s">
        <v>1</v>
      </c>
      <c r="B4" s="248"/>
      <c r="C4" s="248"/>
      <c r="D4" s="248"/>
      <c r="E4" s="248"/>
      <c r="F4" s="248"/>
      <c r="G4" s="248"/>
    </row>
    <row r="6" spans="1:7" ht="12.75">
      <c r="A6" s="248" t="s">
        <v>153</v>
      </c>
      <c r="B6" s="248"/>
      <c r="C6" s="248"/>
      <c r="D6" s="248"/>
      <c r="E6" s="248"/>
      <c r="F6" s="248"/>
      <c r="G6" s="248"/>
    </row>
    <row r="8" spans="1:7" ht="12.75">
      <c r="A8" s="248" t="s">
        <v>229</v>
      </c>
      <c r="B8" s="248"/>
      <c r="C8" s="248"/>
      <c r="D8" s="248"/>
      <c r="E8" s="248"/>
      <c r="F8" s="248"/>
      <c r="G8" s="248"/>
    </row>
    <row r="10" ht="13.5" thickBot="1"/>
    <row r="11" spans="1:7" ht="13.5" thickBot="1">
      <c r="A11" s="290" t="s">
        <v>154</v>
      </c>
      <c r="B11" s="291"/>
      <c r="C11" s="291" t="s">
        <v>155</v>
      </c>
      <c r="D11" s="291"/>
      <c r="E11" s="206" t="s">
        <v>156</v>
      </c>
      <c r="F11" s="206" t="s">
        <v>157</v>
      </c>
      <c r="G11" s="207" t="s">
        <v>158</v>
      </c>
    </row>
    <row r="12" spans="1:7" ht="13.5" thickBot="1">
      <c r="A12" s="201"/>
      <c r="B12" s="197"/>
      <c r="C12" s="197"/>
      <c r="D12" s="197"/>
      <c r="E12" s="197"/>
      <c r="F12" s="197"/>
      <c r="G12" s="202"/>
    </row>
    <row r="13" spans="1:7" ht="12.75">
      <c r="A13" s="292" t="s">
        <v>159</v>
      </c>
      <c r="B13" s="293"/>
      <c r="C13" s="287" t="s">
        <v>160</v>
      </c>
      <c r="D13" s="287"/>
      <c r="E13" s="208" t="s">
        <v>161</v>
      </c>
      <c r="F13" s="288">
        <f>Saját_tőke_előző/Befektetett_eszközök_előző</f>
        <v>-52.749364083432255</v>
      </c>
      <c r="G13" s="289">
        <f>Merleg_Források!W19/Merleg_Eszközök!W19</f>
        <v>-58.43685173886516</v>
      </c>
    </row>
    <row r="14" spans="1:7" ht="12.75">
      <c r="A14" s="256"/>
      <c r="B14" s="257"/>
      <c r="C14" s="286" t="s">
        <v>162</v>
      </c>
      <c r="D14" s="286"/>
      <c r="E14" s="198" t="s">
        <v>163</v>
      </c>
      <c r="F14" s="284"/>
      <c r="G14" s="285"/>
    </row>
    <row r="15" spans="1:7" ht="12.75">
      <c r="A15" s="277"/>
      <c r="B15" s="278"/>
      <c r="C15" s="278"/>
      <c r="D15" s="278"/>
      <c r="E15" s="278"/>
      <c r="F15" s="278"/>
      <c r="G15" s="279"/>
    </row>
    <row r="16" spans="1:7" ht="12.75">
      <c r="A16" s="256" t="s">
        <v>164</v>
      </c>
      <c r="B16" s="257"/>
      <c r="C16" s="281" t="s">
        <v>160</v>
      </c>
      <c r="D16" s="281"/>
      <c r="E16" s="198" t="s">
        <v>161</v>
      </c>
      <c r="F16" s="262">
        <f>Merleg_Források!U19/Merleg_Eszközök!U22</f>
        <v>-52.749364083432255</v>
      </c>
      <c r="G16" s="264">
        <f>Merleg_Források!W19/Merleg_Eszközök!W22</f>
        <v>-58.43685173886516</v>
      </c>
    </row>
    <row r="17" spans="1:7" ht="12.75">
      <c r="A17" s="256"/>
      <c r="B17" s="257"/>
      <c r="C17" s="286" t="s">
        <v>165</v>
      </c>
      <c r="D17" s="286"/>
      <c r="E17" s="198" t="s">
        <v>166</v>
      </c>
      <c r="F17" s="284"/>
      <c r="G17" s="285"/>
    </row>
    <row r="18" spans="1:7" ht="12.75">
      <c r="A18" s="277"/>
      <c r="B18" s="278"/>
      <c r="C18" s="278"/>
      <c r="D18" s="278"/>
      <c r="E18" s="278"/>
      <c r="F18" s="278"/>
      <c r="G18" s="279"/>
    </row>
    <row r="19" spans="1:7" ht="12.75">
      <c r="A19" s="256" t="s">
        <v>167</v>
      </c>
      <c r="B19" s="257"/>
      <c r="C19" s="281" t="s">
        <v>168</v>
      </c>
      <c r="D19" s="281"/>
      <c r="E19" s="198" t="s">
        <v>163</v>
      </c>
      <c r="F19" s="262">
        <f>Merleg_Eszközök!U19/Merleg_Eszközök!U33</f>
        <v>0.150918769514255</v>
      </c>
      <c r="G19" s="264">
        <f>Merleg_Eszközök!W19/Merleg_Eszközök!W33</f>
        <v>0.11319842530561502</v>
      </c>
    </row>
    <row r="20" spans="1:7" ht="12.75">
      <c r="A20" s="256"/>
      <c r="B20" s="257"/>
      <c r="C20" s="286" t="s">
        <v>169</v>
      </c>
      <c r="D20" s="286"/>
      <c r="E20" s="198" t="s">
        <v>170</v>
      </c>
      <c r="F20" s="284"/>
      <c r="G20" s="285"/>
    </row>
    <row r="21" spans="1:7" ht="12.75">
      <c r="A21" s="277"/>
      <c r="B21" s="278"/>
      <c r="C21" s="278"/>
      <c r="D21" s="278"/>
      <c r="E21" s="278"/>
      <c r="F21" s="278"/>
      <c r="G21" s="279"/>
    </row>
    <row r="22" spans="1:7" ht="12.75">
      <c r="A22" s="256" t="s">
        <v>171</v>
      </c>
      <c r="B22" s="257"/>
      <c r="C22" s="281" t="s">
        <v>160</v>
      </c>
      <c r="D22" s="281"/>
      <c r="E22" s="198" t="s">
        <v>161</v>
      </c>
      <c r="F22" s="262">
        <f>Merleg_Források!U19/Merleg_Források!U35</f>
        <v>-7.960869120131034</v>
      </c>
      <c r="G22" s="264">
        <f>Merleg_Források!W19/Merleg_Források!W35</f>
        <v>-6.614959596657227</v>
      </c>
    </row>
    <row r="23" spans="1:7" ht="12.75">
      <c r="A23" s="256"/>
      <c r="B23" s="257"/>
      <c r="C23" s="286" t="s">
        <v>172</v>
      </c>
      <c r="D23" s="286"/>
      <c r="E23" s="198" t="s">
        <v>173</v>
      </c>
      <c r="F23" s="284"/>
      <c r="G23" s="285"/>
    </row>
    <row r="24" spans="1:7" ht="12.75">
      <c r="A24" s="277"/>
      <c r="B24" s="278"/>
      <c r="C24" s="278"/>
      <c r="D24" s="278"/>
      <c r="E24" s="278"/>
      <c r="F24" s="278"/>
      <c r="G24" s="279"/>
    </row>
    <row r="25" spans="1:7" ht="12.75">
      <c r="A25" s="256" t="s">
        <v>174</v>
      </c>
      <c r="B25" s="257"/>
      <c r="C25" s="281" t="s">
        <v>175</v>
      </c>
      <c r="D25" s="281"/>
      <c r="E25" s="198" t="s">
        <v>176</v>
      </c>
      <c r="F25" s="262">
        <f>Merleg_Források!U29/Merleg_Források!U19</f>
        <v>-0.9877902547072458</v>
      </c>
      <c r="G25" s="264">
        <f>Merleg_Források!W29/Merleg_Források!W19</f>
        <v>-0.944179943898042</v>
      </c>
    </row>
    <row r="26" spans="1:7" ht="12.75">
      <c r="A26" s="256"/>
      <c r="B26" s="257"/>
      <c r="C26" s="286" t="s">
        <v>160</v>
      </c>
      <c r="D26" s="286"/>
      <c r="E26" s="198" t="s">
        <v>161</v>
      </c>
      <c r="F26" s="284"/>
      <c r="G26" s="285"/>
    </row>
    <row r="27" spans="1:7" ht="12.75">
      <c r="A27" s="277"/>
      <c r="B27" s="278"/>
      <c r="C27" s="278"/>
      <c r="D27" s="278"/>
      <c r="E27" s="278"/>
      <c r="F27" s="278"/>
      <c r="G27" s="279"/>
    </row>
    <row r="28" spans="1:7" ht="12.75">
      <c r="A28" s="256" t="s">
        <v>177</v>
      </c>
      <c r="B28" s="257"/>
      <c r="C28" s="281" t="s">
        <v>178</v>
      </c>
      <c r="D28" s="281"/>
      <c r="E28" s="198" t="s">
        <v>179</v>
      </c>
      <c r="F28" s="262">
        <f>Merleg_Források!U32/Merleg_Források!U19</f>
        <v>-0.9877902547072458</v>
      </c>
      <c r="G28" s="264">
        <f>Merleg_Források!W32/Merleg_Források!W19</f>
        <v>-0.944179943898042</v>
      </c>
    </row>
    <row r="29" spans="1:7" ht="13.5" thickBot="1">
      <c r="A29" s="258"/>
      <c r="B29" s="259"/>
      <c r="C29" s="251" t="s">
        <v>160</v>
      </c>
      <c r="D29" s="251"/>
      <c r="E29" s="204" t="s">
        <v>161</v>
      </c>
      <c r="F29" s="263"/>
      <c r="G29" s="265"/>
    </row>
    <row r="30" ht="12.75">
      <c r="E30" s="196"/>
    </row>
    <row r="37" spans="1:7" ht="12.75">
      <c r="A37" s="248" t="s">
        <v>180</v>
      </c>
      <c r="B37" s="248"/>
      <c r="C37" s="248"/>
      <c r="D37" s="248"/>
      <c r="E37" s="248"/>
      <c r="F37" s="248"/>
      <c r="G37" s="248"/>
    </row>
    <row r="39" spans="1:7" ht="12.75">
      <c r="A39" s="248" t="s">
        <v>229</v>
      </c>
      <c r="B39" s="248"/>
      <c r="C39" s="248"/>
      <c r="D39" s="248"/>
      <c r="E39" s="248"/>
      <c r="F39" s="248"/>
      <c r="G39" s="248"/>
    </row>
    <row r="40" ht="13.5" thickBot="1"/>
    <row r="41" spans="1:7" ht="51" customHeight="1" thickBot="1">
      <c r="A41" s="282" t="s">
        <v>181</v>
      </c>
      <c r="B41" s="283"/>
      <c r="C41" s="283" t="s">
        <v>182</v>
      </c>
      <c r="D41" s="283"/>
      <c r="E41" s="209" t="s">
        <v>183</v>
      </c>
      <c r="F41" s="209" t="s">
        <v>184</v>
      </c>
      <c r="G41" s="210" t="s">
        <v>185</v>
      </c>
    </row>
    <row r="42" spans="1:7" ht="12.75">
      <c r="A42" s="268"/>
      <c r="B42" s="269"/>
      <c r="C42" s="269"/>
      <c r="D42" s="269"/>
      <c r="E42" s="269"/>
      <c r="F42" s="269"/>
      <c r="G42" s="270"/>
    </row>
    <row r="43" spans="1:7" ht="12.75">
      <c r="A43" s="256" t="s">
        <v>186</v>
      </c>
      <c r="B43" s="257"/>
      <c r="C43" s="281" t="s">
        <v>187</v>
      </c>
      <c r="D43" s="281"/>
      <c r="E43" s="198" t="s">
        <v>188</v>
      </c>
      <c r="F43" s="262">
        <f>Merleg_Eszközök!U26/Merleg_Források!U29</f>
        <v>0.10441150147267017</v>
      </c>
      <c r="G43" s="264">
        <f>Merleg_Eszközök!W26/Merleg_Források!W29</f>
        <v>0.1114064026244494</v>
      </c>
    </row>
    <row r="44" spans="1:7" ht="13.5" thickBot="1">
      <c r="A44" s="258"/>
      <c r="B44" s="259"/>
      <c r="C44" s="251" t="s">
        <v>175</v>
      </c>
      <c r="D44" s="251"/>
      <c r="E44" s="204" t="s">
        <v>176</v>
      </c>
      <c r="F44" s="263"/>
      <c r="G44" s="265"/>
    </row>
    <row r="45" spans="1:7" ht="12.75">
      <c r="A45" s="268"/>
      <c r="B45" s="269"/>
      <c r="C45" s="269"/>
      <c r="D45" s="269"/>
      <c r="E45" s="269"/>
      <c r="F45" s="269"/>
      <c r="G45" s="270"/>
    </row>
    <row r="46" spans="1:7" ht="12.75">
      <c r="A46" s="256" t="s">
        <v>189</v>
      </c>
      <c r="B46" s="257"/>
      <c r="C46" s="281" t="s">
        <v>187</v>
      </c>
      <c r="D46" s="281"/>
      <c r="E46" s="198" t="s">
        <v>188</v>
      </c>
      <c r="F46" s="262">
        <f>Merleg_Eszközök!U26/Merleg_Források!U32</f>
        <v>0.10441150147267017</v>
      </c>
      <c r="G46" s="264">
        <f>Merleg_Eszközök!W26/Merleg_Források!W32</f>
        <v>0.1114064026244494</v>
      </c>
    </row>
    <row r="47" spans="1:7" ht="13.5" thickBot="1">
      <c r="A47" s="258"/>
      <c r="B47" s="259"/>
      <c r="C47" s="251" t="s">
        <v>178</v>
      </c>
      <c r="D47" s="251"/>
      <c r="E47" s="204" t="s">
        <v>179</v>
      </c>
      <c r="F47" s="263"/>
      <c r="G47" s="265"/>
    </row>
    <row r="48" spans="1:7" ht="12.75">
      <c r="A48" s="268"/>
      <c r="B48" s="269"/>
      <c r="C48" s="269"/>
      <c r="D48" s="269"/>
      <c r="E48" s="269"/>
      <c r="F48" s="269"/>
      <c r="G48" s="270"/>
    </row>
    <row r="49" spans="1:7" ht="12.75">
      <c r="A49" s="256" t="s">
        <v>190</v>
      </c>
      <c r="B49" s="257"/>
      <c r="C49" s="281" t="s">
        <v>191</v>
      </c>
      <c r="D49" s="281"/>
      <c r="E49" s="198" t="s">
        <v>192</v>
      </c>
      <c r="F49" s="262">
        <f>(Merleg_Eszközök!U26-Merleg_Eszközök!U28)/Merleg_Források!U32</f>
        <v>0.027188257692870976</v>
      </c>
      <c r="G49" s="264">
        <f>(Merleg_Eszközök!W26-Merleg_Eszközök!W28)/Merleg_Források!W32</f>
        <v>0.036886046554488655</v>
      </c>
    </row>
    <row r="50" spans="1:7" ht="13.5" thickBot="1">
      <c r="A50" s="258"/>
      <c r="B50" s="259"/>
      <c r="C50" s="251" t="s">
        <v>178</v>
      </c>
      <c r="D50" s="251"/>
      <c r="E50" s="204" t="s">
        <v>179</v>
      </c>
      <c r="F50" s="263"/>
      <c r="G50" s="265"/>
    </row>
    <row r="51" spans="1:7" ht="12.75">
      <c r="A51" s="268"/>
      <c r="B51" s="269"/>
      <c r="C51" s="269"/>
      <c r="D51" s="269"/>
      <c r="E51" s="269"/>
      <c r="F51" s="269"/>
      <c r="G51" s="270"/>
    </row>
    <row r="52" spans="1:7" ht="12.75" customHeight="1">
      <c r="A52" s="256" t="s">
        <v>193</v>
      </c>
      <c r="B52" s="257" t="s">
        <v>194</v>
      </c>
      <c r="C52" s="260" t="s">
        <v>220</v>
      </c>
      <c r="D52" s="261"/>
      <c r="E52" s="198" t="s">
        <v>195</v>
      </c>
      <c r="F52" s="262">
        <f>(Merleg_Eszközök!U30+Merleg_Eszközök!U29)/Merleg_Források!U32</f>
        <v>0.025743250939742567</v>
      </c>
      <c r="G52" s="264">
        <f>(Merleg_Eszközök!W30+Merleg_Eszközök!W29)/Merleg_Források!W32</f>
        <v>0.03484767504008551</v>
      </c>
    </row>
    <row r="53" spans="1:7" ht="13.5" thickBot="1">
      <c r="A53" s="258"/>
      <c r="B53" s="259"/>
      <c r="C53" s="266" t="s">
        <v>178</v>
      </c>
      <c r="D53" s="267"/>
      <c r="E53" s="204" t="s">
        <v>179</v>
      </c>
      <c r="F53" s="263"/>
      <c r="G53" s="265"/>
    </row>
    <row r="62" spans="1:7" ht="12.75">
      <c r="A62" s="248" t="s">
        <v>196</v>
      </c>
      <c r="B62" s="248"/>
      <c r="C62" s="248"/>
      <c r="D62" s="248"/>
      <c r="E62" s="248"/>
      <c r="F62" s="248"/>
      <c r="G62" s="248"/>
    </row>
    <row r="64" spans="1:7" ht="12.75">
      <c r="A64" s="248" t="s">
        <v>229</v>
      </c>
      <c r="B64" s="248"/>
      <c r="C64" s="248"/>
      <c r="D64" s="248"/>
      <c r="E64" s="248"/>
      <c r="F64" s="248"/>
      <c r="G64" s="248"/>
    </row>
    <row r="66" ht="13.5" thickBot="1">
      <c r="G66" t="s">
        <v>197</v>
      </c>
    </row>
    <row r="67" spans="1:7" ht="25.5">
      <c r="A67" s="280" t="s">
        <v>198</v>
      </c>
      <c r="B67" s="249"/>
      <c r="C67" s="249"/>
      <c r="D67" s="249"/>
      <c r="E67" s="249"/>
      <c r="F67" s="211" t="s">
        <v>184</v>
      </c>
      <c r="G67" s="212" t="s">
        <v>185</v>
      </c>
    </row>
    <row r="68" spans="1:7" ht="12.75">
      <c r="A68" s="201"/>
      <c r="B68" s="197"/>
      <c r="C68" s="197"/>
      <c r="D68" s="197"/>
      <c r="E68" s="197"/>
      <c r="F68" s="227"/>
      <c r="G68" s="202"/>
    </row>
    <row r="69" spans="1:7" ht="12.75">
      <c r="A69" s="271" t="s">
        <v>199</v>
      </c>
      <c r="B69" s="272"/>
      <c r="C69" s="272"/>
      <c r="D69" s="272"/>
      <c r="E69" s="272"/>
      <c r="F69" s="228">
        <f>Üzemi_eredmény_előző</f>
        <v>-308258</v>
      </c>
      <c r="G69" s="213">
        <f>Üzemi_eredmény_tárgy</f>
        <v>-286045</v>
      </c>
    </row>
    <row r="70" spans="1:7" ht="12.75">
      <c r="A70" s="201"/>
      <c r="B70" s="197"/>
      <c r="C70" s="197"/>
      <c r="D70" s="197"/>
      <c r="E70" s="197"/>
      <c r="F70" s="228"/>
      <c r="G70" s="213"/>
    </row>
    <row r="71" spans="1:7" ht="12.75">
      <c r="A71" s="271" t="s">
        <v>200</v>
      </c>
      <c r="B71" s="272"/>
      <c r="C71" s="272"/>
      <c r="D71" s="272"/>
      <c r="E71" s="272"/>
      <c r="F71" s="228">
        <f>Pénzügyi_eredmény_előző</f>
        <v>-930</v>
      </c>
      <c r="G71" s="213">
        <f>Pénzügyi_eredmény_tárgy</f>
        <v>-903</v>
      </c>
    </row>
    <row r="72" spans="1:7" ht="12.75">
      <c r="A72" s="201"/>
      <c r="B72" s="197"/>
      <c r="C72" s="197"/>
      <c r="D72" s="197"/>
      <c r="E72" s="197"/>
      <c r="F72" s="228"/>
      <c r="G72" s="213"/>
    </row>
    <row r="73" spans="1:7" ht="12.75">
      <c r="A73" s="271" t="s">
        <v>201</v>
      </c>
      <c r="B73" s="272"/>
      <c r="C73" s="272"/>
      <c r="D73" s="272"/>
      <c r="E73" s="272"/>
      <c r="F73" s="228">
        <f>Rendkívüli_eredmény_előző</f>
        <v>-4633</v>
      </c>
      <c r="G73" s="213">
        <f>Rendkívüli_eredmény_tárgy</f>
        <v>-3097</v>
      </c>
    </row>
    <row r="74" spans="1:7" ht="12.75">
      <c r="A74" s="201"/>
      <c r="B74" s="197"/>
      <c r="C74" s="197"/>
      <c r="D74" s="197"/>
      <c r="E74" s="197"/>
      <c r="F74" s="228"/>
      <c r="G74" s="213"/>
    </row>
    <row r="75" spans="1:7" ht="12.75">
      <c r="A75" s="271" t="s">
        <v>202</v>
      </c>
      <c r="B75" s="272"/>
      <c r="C75" s="272"/>
      <c r="D75" s="272"/>
      <c r="E75" s="272"/>
      <c r="F75" s="228">
        <f>Adó_előtti_eredmény_előző</f>
        <v>-313821</v>
      </c>
      <c r="G75" s="213">
        <f>Adó_előtti_eredmény_tárgy</f>
        <v>-290045</v>
      </c>
    </row>
    <row r="76" spans="1:7" ht="12.75">
      <c r="A76" s="201"/>
      <c r="B76" s="197"/>
      <c r="C76" s="197"/>
      <c r="D76" s="197"/>
      <c r="E76" s="197"/>
      <c r="F76" s="228"/>
      <c r="G76" s="213"/>
    </row>
    <row r="77" spans="1:7" ht="12.75">
      <c r="A77" s="271" t="s">
        <v>203</v>
      </c>
      <c r="B77" s="272"/>
      <c r="C77" s="272"/>
      <c r="D77" s="272"/>
      <c r="E77" s="272"/>
      <c r="F77" s="228">
        <f>Adózott_eredmény_előző</f>
        <v>-314063</v>
      </c>
      <c r="G77" s="213">
        <f>Adózott_eredmény_tárgy</f>
        <v>-290334</v>
      </c>
    </row>
    <row r="78" spans="1:7" ht="12.75">
      <c r="A78" s="201"/>
      <c r="B78" s="197"/>
      <c r="C78" s="197"/>
      <c r="D78" s="197"/>
      <c r="E78" s="197"/>
      <c r="F78" s="228"/>
      <c r="G78" s="213"/>
    </row>
    <row r="79" spans="1:7" ht="13.5" thickBot="1">
      <c r="A79" s="273" t="s">
        <v>204</v>
      </c>
      <c r="B79" s="274"/>
      <c r="C79" s="274"/>
      <c r="D79" s="274"/>
      <c r="E79" s="274"/>
      <c r="F79" s="229">
        <f>Mérleg_szerinti_eredmény_előző</f>
        <v>-314063</v>
      </c>
      <c r="G79" s="214">
        <f>Mérleg_szerinti_eredmény_tárgy</f>
        <v>-290334</v>
      </c>
    </row>
    <row r="84" ht="13.5" thickBot="1"/>
    <row r="85" spans="1:7" ht="51" customHeight="1">
      <c r="A85" s="275" t="s">
        <v>181</v>
      </c>
      <c r="B85" s="276"/>
      <c r="C85" s="276" t="s">
        <v>182</v>
      </c>
      <c r="D85" s="276"/>
      <c r="E85" s="211" t="s">
        <v>183</v>
      </c>
      <c r="F85" s="211" t="s">
        <v>184</v>
      </c>
      <c r="G85" s="212" t="s">
        <v>185</v>
      </c>
    </row>
    <row r="86" spans="1:7" ht="12.75">
      <c r="A86" s="277"/>
      <c r="B86" s="278"/>
      <c r="C86" s="278"/>
      <c r="D86" s="278"/>
      <c r="E86" s="278"/>
      <c r="F86" s="278"/>
      <c r="G86" s="279"/>
    </row>
    <row r="87" spans="1:7" ht="12.75">
      <c r="A87" s="256" t="s">
        <v>205</v>
      </c>
      <c r="B87" s="257"/>
      <c r="C87" s="260" t="s">
        <v>206</v>
      </c>
      <c r="D87" s="261"/>
      <c r="E87" s="198" t="s">
        <v>207</v>
      </c>
      <c r="F87" s="262">
        <f>Eredménykimutatás!U29/Eredménykimutatás!U20</f>
        <v>-2.6059735055668742</v>
      </c>
      <c r="G87" s="264">
        <f>Eredménykimutatás!W29/Eredménykimutatás!W20</f>
        <v>-2.1200924985732392</v>
      </c>
    </row>
    <row r="88" spans="1:7" ht="13.5" thickBot="1">
      <c r="A88" s="258"/>
      <c r="B88" s="259"/>
      <c r="C88" s="266" t="s">
        <v>208</v>
      </c>
      <c r="D88" s="267"/>
      <c r="E88" s="204" t="s">
        <v>209</v>
      </c>
      <c r="F88" s="263"/>
      <c r="G88" s="265"/>
    </row>
    <row r="89" spans="1:7" ht="12.75">
      <c r="A89" s="268"/>
      <c r="B89" s="269"/>
      <c r="C89" s="269"/>
      <c r="D89" s="269"/>
      <c r="E89" s="269"/>
      <c r="F89" s="269"/>
      <c r="G89" s="270"/>
    </row>
    <row r="90" spans="1:7" ht="12.75">
      <c r="A90" s="256" t="s">
        <v>210</v>
      </c>
      <c r="B90" s="257"/>
      <c r="C90" s="260" t="s">
        <v>206</v>
      </c>
      <c r="D90" s="261"/>
      <c r="E90" s="198" t="s">
        <v>207</v>
      </c>
      <c r="F90" s="262">
        <f>Eredménykimutatás!U29/Merleg_Források!U19</f>
        <v>0.9909825340847352</v>
      </c>
      <c r="G90" s="264">
        <f>Eredménykimutatás!W29/Merleg_Források!W19</f>
        <v>0.9955139315222007</v>
      </c>
    </row>
    <row r="91" spans="1:7" ht="13.5" thickBot="1">
      <c r="A91" s="258"/>
      <c r="B91" s="259"/>
      <c r="C91" s="266" t="s">
        <v>160</v>
      </c>
      <c r="D91" s="267"/>
      <c r="E91" s="204" t="s">
        <v>161</v>
      </c>
      <c r="F91" s="263"/>
      <c r="G91" s="265"/>
    </row>
    <row r="92" spans="1:7" ht="12.75">
      <c r="A92" s="268"/>
      <c r="B92" s="269"/>
      <c r="C92" s="269"/>
      <c r="D92" s="269"/>
      <c r="E92" s="269"/>
      <c r="F92" s="269"/>
      <c r="G92" s="270"/>
    </row>
    <row r="93" spans="1:7" ht="12.75">
      <c r="A93" s="256" t="s">
        <v>211</v>
      </c>
      <c r="B93" s="257"/>
      <c r="C93" s="260" t="s">
        <v>206</v>
      </c>
      <c r="D93" s="261"/>
      <c r="E93" s="198" t="s">
        <v>207</v>
      </c>
      <c r="F93" s="262">
        <f>Eredménykimutatás!U29/Merleg_Eszközök!U33</f>
        <v>-7.889082254184368</v>
      </c>
      <c r="G93" s="264">
        <f>Eredménykimutatás!W29/Merleg_Eszközök!W33</f>
        <v>-6.585284434928748</v>
      </c>
    </row>
    <row r="94" spans="1:7" ht="13.5" thickBot="1">
      <c r="A94" s="258"/>
      <c r="B94" s="259"/>
      <c r="C94" s="266" t="s">
        <v>169</v>
      </c>
      <c r="D94" s="267"/>
      <c r="E94" s="204" t="s">
        <v>170</v>
      </c>
      <c r="F94" s="263"/>
      <c r="G94" s="265"/>
    </row>
    <row r="102" spans="1:7" ht="12.75">
      <c r="A102" s="248" t="s">
        <v>212</v>
      </c>
      <c r="B102" s="248"/>
      <c r="C102" s="248"/>
      <c r="D102" s="248"/>
      <c r="E102" s="248"/>
      <c r="F102" s="248"/>
      <c r="G102" s="248"/>
    </row>
    <row r="104" spans="1:7" ht="12.75">
      <c r="A104" s="248" t="s">
        <v>229</v>
      </c>
      <c r="B104" s="248"/>
      <c r="C104" s="248"/>
      <c r="D104" s="248"/>
      <c r="E104" s="248"/>
      <c r="F104" s="248"/>
      <c r="G104" s="248"/>
    </row>
    <row r="106" ht="13.5" thickBot="1"/>
    <row r="107" spans="1:7" ht="12.75">
      <c r="A107" s="252" t="s">
        <v>213</v>
      </c>
      <c r="B107" s="253"/>
      <c r="C107" s="249" t="s">
        <v>214</v>
      </c>
      <c r="D107" s="249"/>
      <c r="E107" s="249"/>
      <c r="F107" s="249" t="s">
        <v>215</v>
      </c>
      <c r="G107" s="250"/>
    </row>
    <row r="108" spans="1:7" ht="13.5" thickBot="1">
      <c r="A108" s="254"/>
      <c r="B108" s="255"/>
      <c r="C108" s="204" t="s">
        <v>216</v>
      </c>
      <c r="D108" s="204" t="s">
        <v>217</v>
      </c>
      <c r="E108" s="251"/>
      <c r="F108" s="204" t="s">
        <v>216</v>
      </c>
      <c r="G108" s="226" t="s">
        <v>217</v>
      </c>
    </row>
    <row r="109" spans="1:7" ht="12.75">
      <c r="A109" s="221" t="s">
        <v>114</v>
      </c>
      <c r="B109" s="222"/>
      <c r="C109" s="223">
        <f>Eredménykimutatás!U24</f>
        <v>357367</v>
      </c>
      <c r="D109" s="224">
        <f>C109/C113</f>
        <v>0.8328835253756945</v>
      </c>
      <c r="E109" s="222"/>
      <c r="F109" s="223">
        <f>Eredménykimutatás!W24</f>
        <v>340069</v>
      </c>
      <c r="G109" s="225">
        <f>F109/F113</f>
        <v>0.7869490160505026</v>
      </c>
    </row>
    <row r="110" spans="1:7" ht="12.75">
      <c r="A110" s="216" t="s">
        <v>218</v>
      </c>
      <c r="B110" s="199"/>
      <c r="C110" s="215">
        <f>Eredménykimutatás!U25</f>
        <v>60896</v>
      </c>
      <c r="D110" s="200">
        <f>C110/C113</f>
        <v>0.14192489838535258</v>
      </c>
      <c r="E110" s="199"/>
      <c r="F110" s="215">
        <f>Eredménykimutatás!W25</f>
        <v>81870</v>
      </c>
      <c r="G110" s="203">
        <f>F110/F113</f>
        <v>0.18945424588555454</v>
      </c>
    </row>
    <row r="111" spans="1:7" ht="12.75">
      <c r="A111" s="216" t="s">
        <v>118</v>
      </c>
      <c r="B111" s="199"/>
      <c r="C111" s="215">
        <f>Eredménykimutatás!U26</f>
        <v>1579</v>
      </c>
      <c r="D111" s="200">
        <f>C111/C113</f>
        <v>0.003680035052392139</v>
      </c>
      <c r="E111" s="199"/>
      <c r="F111" s="215">
        <f>Eredménykimutatás!W26</f>
        <v>2004</v>
      </c>
      <c r="G111" s="203">
        <f>F111/F113</f>
        <v>0.004637428957550401</v>
      </c>
    </row>
    <row r="112" spans="1:7" ht="12.75">
      <c r="A112" s="216" t="s">
        <v>120</v>
      </c>
      <c r="B112" s="199"/>
      <c r="C112" s="215">
        <f>Eredménykimutatás!U27</f>
        <v>9230</v>
      </c>
      <c r="D112" s="200">
        <f>C112/C113</f>
        <v>0.021511541186560762</v>
      </c>
      <c r="E112" s="199"/>
      <c r="F112" s="215">
        <f>Eredménykimutatás!W27</f>
        <v>8193</v>
      </c>
      <c r="G112" s="203">
        <f>F112/F113</f>
        <v>0.018959309106392434</v>
      </c>
    </row>
    <row r="113" spans="1:7" ht="13.5" thickBot="1">
      <c r="A113" s="217" t="s">
        <v>219</v>
      </c>
      <c r="B113" s="205"/>
      <c r="C113" s="218">
        <f>SUM(C109:C112)</f>
        <v>429072</v>
      </c>
      <c r="D113" s="219">
        <v>1</v>
      </c>
      <c r="E113" s="205"/>
      <c r="F113" s="218">
        <f>SUM(F109:F112)</f>
        <v>432136</v>
      </c>
      <c r="G113" s="220">
        <f>SUM(G109:G112)</f>
        <v>1</v>
      </c>
    </row>
  </sheetData>
  <sheetProtection/>
  <mergeCells count="103">
    <mergeCell ref="A4:G4"/>
    <mergeCell ref="A6:G6"/>
    <mergeCell ref="A8:G8"/>
    <mergeCell ref="A11:B11"/>
    <mergeCell ref="C11:D11"/>
    <mergeCell ref="C14:D14"/>
    <mergeCell ref="A13:B14"/>
    <mergeCell ref="A16:B17"/>
    <mergeCell ref="C16:D16"/>
    <mergeCell ref="C17:D17"/>
    <mergeCell ref="A15:G15"/>
    <mergeCell ref="C13:D13"/>
    <mergeCell ref="F13:F14"/>
    <mergeCell ref="G13:G14"/>
    <mergeCell ref="F16:F17"/>
    <mergeCell ref="G16:G17"/>
    <mergeCell ref="A18:G18"/>
    <mergeCell ref="A21:G21"/>
    <mergeCell ref="A24:G24"/>
    <mergeCell ref="C19:D19"/>
    <mergeCell ref="C20:D20"/>
    <mergeCell ref="A22:B23"/>
    <mergeCell ref="C22:D22"/>
    <mergeCell ref="C23:D23"/>
    <mergeCell ref="A28:B29"/>
    <mergeCell ref="C28:D28"/>
    <mergeCell ref="C29:D29"/>
    <mergeCell ref="A27:G27"/>
    <mergeCell ref="F19:F20"/>
    <mergeCell ref="G19:G20"/>
    <mergeCell ref="A25:B26"/>
    <mergeCell ref="C25:D25"/>
    <mergeCell ref="C26:D26"/>
    <mergeCell ref="A19:B20"/>
    <mergeCell ref="F22:F23"/>
    <mergeCell ref="G22:G23"/>
    <mergeCell ref="F25:F26"/>
    <mergeCell ref="G25:G26"/>
    <mergeCell ref="F28:F29"/>
    <mergeCell ref="G28:G29"/>
    <mergeCell ref="A43:B44"/>
    <mergeCell ref="C43:D43"/>
    <mergeCell ref="F43:F44"/>
    <mergeCell ref="G43:G44"/>
    <mergeCell ref="C44:D44"/>
    <mergeCell ref="A37:G37"/>
    <mergeCell ref="A39:G39"/>
    <mergeCell ref="A41:B41"/>
    <mergeCell ref="C41:D41"/>
    <mergeCell ref="A42:G42"/>
    <mergeCell ref="A69:E69"/>
    <mergeCell ref="A46:B47"/>
    <mergeCell ref="C46:D46"/>
    <mergeCell ref="F46:F47"/>
    <mergeCell ref="C47:D47"/>
    <mergeCell ref="A49:B50"/>
    <mergeCell ref="C49:D49"/>
    <mergeCell ref="F49:F50"/>
    <mergeCell ref="C50:D50"/>
    <mergeCell ref="A64:G64"/>
    <mergeCell ref="A67:E67"/>
    <mergeCell ref="A52:B53"/>
    <mergeCell ref="C52:D52"/>
    <mergeCell ref="F52:F53"/>
    <mergeCell ref="A62:G62"/>
    <mergeCell ref="G52:G53"/>
    <mergeCell ref="C53:D53"/>
    <mergeCell ref="A45:G45"/>
    <mergeCell ref="A48:G48"/>
    <mergeCell ref="A51:G51"/>
    <mergeCell ref="G46:G47"/>
    <mergeCell ref="G49:G50"/>
    <mergeCell ref="F90:F91"/>
    <mergeCell ref="G90:G91"/>
    <mergeCell ref="C91:D91"/>
    <mergeCell ref="A71:E71"/>
    <mergeCell ref="A73:E73"/>
    <mergeCell ref="A75:E75"/>
    <mergeCell ref="A77:E77"/>
    <mergeCell ref="A79:E79"/>
    <mergeCell ref="A85:B85"/>
    <mergeCell ref="C85:D85"/>
    <mergeCell ref="A86:G86"/>
    <mergeCell ref="A102:G102"/>
    <mergeCell ref="A89:G89"/>
    <mergeCell ref="A92:G92"/>
    <mergeCell ref="A87:B88"/>
    <mergeCell ref="C87:D87"/>
    <mergeCell ref="F87:F88"/>
    <mergeCell ref="G87:G88"/>
    <mergeCell ref="C88:D88"/>
    <mergeCell ref="A90:B91"/>
    <mergeCell ref="C90:D90"/>
    <mergeCell ref="A104:G104"/>
    <mergeCell ref="C107:D107"/>
    <mergeCell ref="F107:G107"/>
    <mergeCell ref="E107:E108"/>
    <mergeCell ref="A107:B108"/>
    <mergeCell ref="A93:B94"/>
    <mergeCell ref="C93:D93"/>
    <mergeCell ref="F93:F94"/>
    <mergeCell ref="G93:G94"/>
    <mergeCell ref="C94:D94"/>
  </mergeCells>
  <printOptions/>
  <pageMargins left="0.79" right="0.27" top="0.46" bottom="1.85" header="0.2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9"/>
  <sheetViews>
    <sheetView showGridLines="0" zoomScalePageLayoutView="0" workbookViewId="0" topLeftCell="A13">
      <selection activeCell="U17" sqref="U17"/>
    </sheetView>
  </sheetViews>
  <sheetFormatPr defaultColWidth="2.7109375" defaultRowHeight="12.75"/>
  <cols>
    <col min="1" max="1" width="2.57421875" style="37" customWidth="1"/>
    <col min="2" max="20" width="2.57421875" style="38" customWidth="1"/>
    <col min="21" max="21" width="13.421875" style="39" customWidth="1"/>
    <col min="22" max="22" width="14.421875" style="39" customWidth="1"/>
    <col min="23" max="23" width="12.8515625" style="40" customWidth="1"/>
    <col min="24" max="16384" width="2.7109375" style="39" customWidth="1"/>
  </cols>
  <sheetData>
    <row r="2" spans="1:28" s="46" customFormat="1" ht="28.5" customHeight="1">
      <c r="A2" s="41">
        <f>Adatok!D2</f>
        <v>1</v>
      </c>
      <c r="B2" s="41">
        <f>Adatok!E2</f>
        <v>1</v>
      </c>
      <c r="C2" s="41">
        <f>Adatok!F2</f>
        <v>5</v>
      </c>
      <c r="D2" s="41">
        <f>Adatok!G2</f>
        <v>9</v>
      </c>
      <c r="E2" s="41">
        <f>Adatok!H2</f>
        <v>0</v>
      </c>
      <c r="F2" s="41">
        <f>Adatok!I2</f>
        <v>3</v>
      </c>
      <c r="G2" s="41">
        <f>Adatok!J2</f>
        <v>3</v>
      </c>
      <c r="H2" s="41">
        <f>Adatok!K2</f>
        <v>0</v>
      </c>
      <c r="I2" s="42" t="s">
        <v>9</v>
      </c>
      <c r="J2" s="41">
        <f>Adatok!L2</f>
        <v>6</v>
      </c>
      <c r="K2" s="41">
        <f>Adatok!M2</f>
        <v>8</v>
      </c>
      <c r="L2" s="41">
        <f>Adatok!N2</f>
        <v>2</v>
      </c>
      <c r="M2" s="41">
        <f>Adatok!O2</f>
        <v>0</v>
      </c>
      <c r="N2" s="42" t="s">
        <v>9</v>
      </c>
      <c r="O2" s="41">
        <f>Adatok!P2</f>
        <v>1</v>
      </c>
      <c r="P2" s="41">
        <f>Adatok!Q2</f>
        <v>1</v>
      </c>
      <c r="Q2" s="41">
        <f>Adatok!R2</f>
        <v>3</v>
      </c>
      <c r="R2" s="42" t="s">
        <v>9</v>
      </c>
      <c r="S2" s="41">
        <f>Adatok!S2</f>
        <v>0</v>
      </c>
      <c r="T2" s="43">
        <f>Adatok!T2</f>
        <v>6</v>
      </c>
      <c r="U2" s="44"/>
      <c r="V2" s="44"/>
      <c r="W2" s="44"/>
      <c r="X2" s="45"/>
      <c r="Y2" s="45"/>
      <c r="Z2" s="45"/>
      <c r="AA2" s="45"/>
      <c r="AB2" s="45"/>
    </row>
    <row r="3" spans="1:28" s="49" customFormat="1" ht="15.75">
      <c r="A3" s="233" t="s">
        <v>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47"/>
      <c r="V3" s="47"/>
      <c r="W3" s="47"/>
      <c r="X3" s="48"/>
      <c r="Y3" s="48"/>
      <c r="Z3" s="48"/>
      <c r="AA3" s="48"/>
      <c r="AB3" s="48"/>
    </row>
    <row r="4" spans="1:28" s="49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47"/>
      <c r="U4" s="47"/>
      <c r="V4" s="47"/>
      <c r="W4" s="47"/>
      <c r="X4" s="48"/>
      <c r="Y4" s="48"/>
      <c r="Z4" s="48"/>
      <c r="AA4" s="48"/>
      <c r="AB4" s="48"/>
    </row>
    <row r="5" spans="1:28" s="46" customFormat="1" ht="23.25" customHeight="1">
      <c r="A5" s="41">
        <f>Adatok!D10</f>
        <v>0</v>
      </c>
      <c r="B5" s="41">
        <f>Adatok!E10</f>
        <v>6</v>
      </c>
      <c r="C5" s="41" t="str">
        <f>Adatok!F10</f>
        <v>-</v>
      </c>
      <c r="D5" s="41">
        <f>Adatok!G10</f>
        <v>0</v>
      </c>
      <c r="E5" s="41">
        <f>Adatok!H10</f>
        <v>9</v>
      </c>
      <c r="F5" s="41" t="str">
        <f>Adatok!I10</f>
        <v>-</v>
      </c>
      <c r="G5" s="41">
        <f>Adatok!J10</f>
        <v>0</v>
      </c>
      <c r="H5" s="41">
        <f>Adatok!K10</f>
        <v>0</v>
      </c>
      <c r="I5" s="41">
        <f>Adatok!L10</f>
        <v>5</v>
      </c>
      <c r="J5" s="41">
        <f>Adatok!M10</f>
        <v>0</v>
      </c>
      <c r="K5" s="41">
        <f>Adatok!N10</f>
        <v>5</v>
      </c>
      <c r="L5" s="41">
        <f>Adatok!O10</f>
        <v>9</v>
      </c>
      <c r="M5" s="51"/>
      <c r="N5" s="51"/>
      <c r="O5" s="51"/>
      <c r="P5" s="41"/>
      <c r="Q5" s="41"/>
      <c r="R5" s="52"/>
      <c r="S5" s="44"/>
      <c r="T5" s="44"/>
      <c r="U5" s="44"/>
      <c r="V5" s="44"/>
      <c r="W5" s="44"/>
      <c r="X5" s="45"/>
      <c r="Y5" s="45"/>
      <c r="Z5" s="45"/>
      <c r="AA5" s="45"/>
      <c r="AB5" s="45"/>
    </row>
    <row r="6" spans="1:28" s="49" customFormat="1" ht="15.75">
      <c r="A6" s="233" t="s">
        <v>23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3"/>
      <c r="N6" s="53"/>
      <c r="O6" s="53"/>
      <c r="P6" s="53"/>
      <c r="Q6" s="53"/>
      <c r="R6" s="54"/>
      <c r="S6" s="47"/>
      <c r="T6" s="47"/>
      <c r="U6" s="47"/>
      <c r="V6" s="47"/>
      <c r="W6" s="47"/>
      <c r="X6" s="48"/>
      <c r="Y6" s="48"/>
      <c r="Z6" s="48"/>
      <c r="AA6" s="48"/>
      <c r="AB6" s="48"/>
    </row>
    <row r="7" spans="1:28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S7" s="56"/>
      <c r="T7" s="56"/>
      <c r="U7" s="56"/>
      <c r="V7" s="56"/>
      <c r="W7" s="56"/>
      <c r="X7" s="57"/>
      <c r="Y7" s="57"/>
      <c r="Z7" s="57"/>
      <c r="AA7" s="57"/>
      <c r="AB7" s="57"/>
    </row>
    <row r="8" spans="1:28" s="49" customFormat="1" ht="21.75" customHeight="1">
      <c r="A8" s="58"/>
      <c r="B8" s="50"/>
      <c r="C8" s="50"/>
      <c r="D8" s="50"/>
      <c r="E8" s="50"/>
      <c r="F8" s="50"/>
      <c r="G8" s="50"/>
      <c r="H8" s="50"/>
      <c r="I8" s="50"/>
      <c r="K8" s="59"/>
      <c r="L8" s="50"/>
      <c r="Q8" s="54"/>
      <c r="R8" s="54"/>
      <c r="S8" s="47"/>
      <c r="T8" s="47"/>
      <c r="U8" s="47"/>
      <c r="V8" s="47"/>
      <c r="W8" s="47"/>
      <c r="X8" s="48"/>
      <c r="Y8" s="48"/>
      <c r="Z8" s="48"/>
      <c r="AA8" s="48"/>
      <c r="AB8" s="48"/>
    </row>
    <row r="9" spans="1:28" s="49" customFormat="1" ht="27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48"/>
      <c r="Y9" s="48"/>
      <c r="Z9" s="48"/>
      <c r="AA9" s="48"/>
      <c r="AB9" s="48"/>
    </row>
    <row r="10" spans="1:39" s="49" customFormat="1" ht="21.75" customHeight="1">
      <c r="A10" s="60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35" t="str">
        <f>Adatok!B4</f>
        <v>HÓD-FÜRDŐ Kft.</v>
      </c>
      <c r="R10" s="235"/>
      <c r="S10" s="235"/>
      <c r="T10" s="235"/>
      <c r="U10" s="235"/>
      <c r="V10" s="235"/>
      <c r="W10" s="235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28" s="49" customFormat="1" ht="33.75" customHeight="1">
      <c r="A11" s="60" t="s">
        <v>25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3" t="str">
        <f>Adatok!B6</f>
        <v>6800 Hódmezővásárhely, Ady E. 1.</v>
      </c>
      <c r="S11" s="61"/>
      <c r="T11" s="61"/>
      <c r="U11" s="61"/>
      <c r="V11" s="61"/>
      <c r="W11" s="61"/>
      <c r="X11" s="48"/>
      <c r="Y11" s="48"/>
      <c r="Z11" s="48"/>
      <c r="AA11" s="48"/>
      <c r="AB11" s="48"/>
    </row>
    <row r="12" spans="1:33" s="49" customFormat="1" ht="178.5" customHeight="1">
      <c r="A12" s="236" t="s">
        <v>26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64"/>
      <c r="AE12" s="64"/>
      <c r="AF12" s="64"/>
      <c r="AG12" s="64"/>
    </row>
    <row r="13" spans="1:28" s="49" customFormat="1" ht="69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48"/>
      <c r="Y13" s="48"/>
      <c r="Z13" s="48"/>
      <c r="AA13" s="48"/>
      <c r="AB13" s="48"/>
    </row>
    <row r="14" spans="1:29" s="66" customFormat="1" ht="36" customHeight="1">
      <c r="A14" s="237" t="s">
        <v>222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</row>
    <row r="15" spans="1:29" s="67" customFormat="1" ht="40.5" customHeight="1">
      <c r="A15" s="231" t="s">
        <v>27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</row>
    <row r="16" spans="1:28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S16" s="56"/>
      <c r="T16" s="56"/>
      <c r="U16" s="56"/>
      <c r="V16" s="56"/>
      <c r="W16" s="56"/>
      <c r="X16" s="57"/>
      <c r="Y16" s="57"/>
      <c r="Z16" s="57"/>
      <c r="AA16" s="57"/>
      <c r="AB16" s="57"/>
    </row>
    <row r="17" spans="1:23" s="72" customFormat="1" ht="171.75" customHeight="1">
      <c r="A17" s="68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71"/>
      <c r="W17" s="71"/>
    </row>
    <row r="18" spans="1:23" s="74" customFormat="1" ht="53.25" customHeight="1">
      <c r="A18" s="73" t="s">
        <v>28</v>
      </c>
      <c r="C18" s="75"/>
      <c r="D18" s="75"/>
      <c r="E18" s="76" t="s">
        <v>226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  <c r="U18" s="78"/>
      <c r="V18" s="78"/>
      <c r="W18" s="78"/>
    </row>
    <row r="19" spans="1:23" s="74" customFormat="1" ht="18" customHeight="1">
      <c r="A19" s="7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9"/>
      <c r="R19" s="79"/>
      <c r="S19" s="79"/>
      <c r="T19" s="77"/>
      <c r="U19" s="232" t="s">
        <v>29</v>
      </c>
      <c r="V19" s="232"/>
      <c r="W19" s="232"/>
    </row>
    <row r="20" spans="1:23" s="72" customFormat="1" ht="15.7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82"/>
      <c r="W20" s="83"/>
    </row>
    <row r="21" spans="1:24" s="38" customFormat="1" ht="12.75" customHeight="1" hidden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84"/>
    </row>
    <row r="22" spans="1:23" s="38" customFormat="1" ht="12.75" hidden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s="38" customFormat="1" ht="12.75" hidden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s="38" customFormat="1" ht="12.75" hidden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s="38" customFormat="1" ht="12.75" hidden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s="38" customFormat="1" ht="12.75" customHeight="1" hidden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s="38" customFormat="1" ht="12.75" hidden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s="38" customFormat="1" ht="12.75" hidden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s="38" customFormat="1" ht="12.75" hidden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s="38" customFormat="1" ht="12.75" customHeight="1" hidden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s="38" customFormat="1" ht="12.75" hidden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s="38" customFormat="1" ht="12.75" hidden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s="38" customFormat="1" ht="12.75" hidden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4" s="38" customFormat="1" ht="12.75" customHeight="1" hidden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85"/>
    </row>
    <row r="35" spans="1:23" s="38" customFormat="1" ht="12.75" hidden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s="38" customFormat="1" ht="12.75" hidden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s="38" customFormat="1" ht="12.75" hidden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s="38" customFormat="1" ht="12.75" hidden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s="38" customFormat="1" ht="12.75" hidden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s="38" customFormat="1" ht="12.75" customHeight="1" hidden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ht="12.75" hidden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ht="12.75" hidden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ht="12.75" hidden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ht="12.75" hidden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2.75" hidden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ht="12.75" hidden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ht="12.75" hidden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ht="12.75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ht="12.75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s="86" customFormat="1" ht="12.75" hidden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s="86" customFormat="1" ht="12.75" hidden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3" ht="12.75" hidden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ht="12.75" hidden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ht="12.75" hidden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3" ht="12.75" hidden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ht="12.75" hidden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ht="12.75" hidden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12.75" customHeight="1" hidden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s="86" customFormat="1" ht="12.75" hidden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s="86" customFormat="1" ht="12.75" hidden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s="86" customFormat="1" ht="12.75" hidden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12.75" hidden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3" ht="12.75" hidden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3" s="86" customFormat="1" ht="12.75" hidden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3" s="86" customFormat="1" ht="12.75" customHeight="1" hidden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 ht="12.75" hidden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ht="12.75" hidden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 ht="12.75" hidden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3" ht="12.75" hidden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3" ht="12.75" hidden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3" ht="12.75" customHeight="1" hidden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3" ht="12.75" hidden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12.75" hidden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12.75" hidden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12.75" hidden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4" ht="15" hidden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87"/>
    </row>
    <row r="79" spans="1:24" ht="15" hidden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87"/>
    </row>
  </sheetData>
  <sheetProtection/>
  <mergeCells count="8">
    <mergeCell ref="A15:AC15"/>
    <mergeCell ref="U19:W19"/>
    <mergeCell ref="A3:T3"/>
    <mergeCell ref="A6:L6"/>
    <mergeCell ref="A9:W9"/>
    <mergeCell ref="Q10:W10"/>
    <mergeCell ref="A12:AC12"/>
    <mergeCell ref="A14:AC14"/>
  </mergeCells>
  <printOptions verticalCentered="1"/>
  <pageMargins left="0.7875" right="0.7875" top="0.7875" bottom="1.417361111111111" header="0.5118055555555556" footer="0.5118055555555556"/>
  <pageSetup fitToHeight="1" fitToWidth="1" horizontalDpi="300" verticalDpi="300" orientation="portrait" paperSize="9" scale="85" r:id="rId1"/>
  <rowBreaks count="1" manualBreakCount="1"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7"/>
  <sheetViews>
    <sheetView showGridLines="0" zoomScalePageLayoutView="0" workbookViewId="0" topLeftCell="A18">
      <selection activeCell="W33" sqref="W33"/>
    </sheetView>
  </sheetViews>
  <sheetFormatPr defaultColWidth="2.7109375" defaultRowHeight="12.75"/>
  <cols>
    <col min="1" max="1" width="3.421875" style="37" customWidth="1"/>
    <col min="2" max="2" width="2.57421875" style="38" customWidth="1"/>
    <col min="3" max="17" width="2.7109375" style="38" customWidth="1"/>
    <col min="18" max="18" width="3.00390625" style="38" customWidth="1"/>
    <col min="19" max="19" width="2.7109375" style="38" customWidth="1"/>
    <col min="20" max="20" width="10.7109375" style="38" customWidth="1"/>
    <col min="21" max="21" width="13.421875" style="39" customWidth="1"/>
    <col min="22" max="22" width="14.421875" style="39" customWidth="1"/>
    <col min="23" max="23" width="15.00390625" style="40" customWidth="1"/>
    <col min="24" max="24" width="17.140625" style="188" customWidth="1"/>
    <col min="25" max="16384" width="2.7109375" style="39" customWidth="1"/>
  </cols>
  <sheetData>
    <row r="2" spans="1:28" s="72" customFormat="1" ht="23.25" customHeight="1">
      <c r="A2" s="88">
        <f>Adatok!D2</f>
        <v>1</v>
      </c>
      <c r="B2" s="88">
        <f>Adatok!E2</f>
        <v>1</v>
      </c>
      <c r="C2" s="88">
        <f>Adatok!F2</f>
        <v>5</v>
      </c>
      <c r="D2" s="88">
        <f>Adatok!G2</f>
        <v>9</v>
      </c>
      <c r="E2" s="88">
        <f>Adatok!H2</f>
        <v>0</v>
      </c>
      <c r="F2" s="88">
        <f>Adatok!I2</f>
        <v>3</v>
      </c>
      <c r="G2" s="88">
        <f>Adatok!J2</f>
        <v>3</v>
      </c>
      <c r="H2" s="88">
        <f>Adatok!K2</f>
        <v>0</v>
      </c>
      <c r="I2" s="88">
        <f>Adatok!L2</f>
        <v>6</v>
      </c>
      <c r="J2" s="88">
        <f>Adatok!M2</f>
        <v>8</v>
      </c>
      <c r="K2" s="88">
        <f>Adatok!N2</f>
        <v>2</v>
      </c>
      <c r="L2" s="88">
        <f>Adatok!O2</f>
        <v>0</v>
      </c>
      <c r="M2" s="88">
        <f>Adatok!P2</f>
        <v>1</v>
      </c>
      <c r="N2" s="88">
        <f>Adatok!Q2</f>
        <v>1</v>
      </c>
      <c r="O2" s="88">
        <f>Adatok!R2</f>
        <v>3</v>
      </c>
      <c r="P2" s="88">
        <f>Adatok!S2</f>
        <v>0</v>
      </c>
      <c r="Q2" s="88">
        <f>Adatok!T2</f>
        <v>6</v>
      </c>
      <c r="R2" s="89"/>
      <c r="S2" s="90"/>
      <c r="T2" s="90"/>
      <c r="U2" s="90"/>
      <c r="V2" s="90"/>
      <c r="W2" s="90"/>
      <c r="X2" s="181"/>
      <c r="Y2" s="80"/>
      <c r="Z2" s="80"/>
      <c r="AA2" s="80"/>
      <c r="AB2" s="80"/>
    </row>
    <row r="3" spans="1:28" ht="12.75">
      <c r="A3" s="239" t="s">
        <v>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S3" s="56"/>
      <c r="T3" s="56"/>
      <c r="U3" s="56"/>
      <c r="V3" s="56"/>
      <c r="W3" s="56"/>
      <c r="X3" s="183"/>
      <c r="Y3" s="57"/>
      <c r="Z3" s="57"/>
      <c r="AA3" s="57"/>
      <c r="AB3" s="57"/>
    </row>
    <row r="4" spans="1:28" s="72" customFormat="1" ht="23.25" customHeight="1">
      <c r="A4" s="88">
        <f>Adatok!D10</f>
        <v>0</v>
      </c>
      <c r="B4" s="88">
        <f>Adatok!E10</f>
        <v>6</v>
      </c>
      <c r="C4" s="88" t="str">
        <f>Adatok!F10</f>
        <v>-</v>
      </c>
      <c r="D4" s="88">
        <f>Adatok!G10</f>
        <v>0</v>
      </c>
      <c r="E4" s="88">
        <f>Adatok!H10</f>
        <v>9</v>
      </c>
      <c r="F4" s="88" t="str">
        <f>Adatok!I10</f>
        <v>-</v>
      </c>
      <c r="G4" s="88">
        <f>Adatok!J10</f>
        <v>0</v>
      </c>
      <c r="H4" s="88">
        <f>Adatok!K10</f>
        <v>0</v>
      </c>
      <c r="I4" s="88">
        <f>Adatok!L10</f>
        <v>5</v>
      </c>
      <c r="J4" s="88">
        <f>Adatok!M10</f>
        <v>0</v>
      </c>
      <c r="K4" s="88">
        <f>Adatok!N10</f>
        <v>5</v>
      </c>
      <c r="L4" s="88">
        <f>Adatok!O10</f>
        <v>9</v>
      </c>
      <c r="M4" s="89"/>
      <c r="N4" s="89"/>
      <c r="O4" s="89"/>
      <c r="P4" s="91"/>
      <c r="Q4" s="91"/>
      <c r="R4" s="92"/>
      <c r="S4" s="90"/>
      <c r="T4" s="90"/>
      <c r="U4" s="90"/>
      <c r="V4" s="90"/>
      <c r="W4" s="90"/>
      <c r="X4" s="181"/>
      <c r="Y4" s="80"/>
      <c r="Z4" s="80"/>
      <c r="AA4" s="80"/>
      <c r="AB4" s="80"/>
    </row>
    <row r="5" spans="1:28" ht="12.75">
      <c r="A5" s="239" t="s">
        <v>30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S5" s="56"/>
      <c r="T5" s="56"/>
      <c r="U5" s="56"/>
      <c r="V5" s="56"/>
      <c r="W5" s="56"/>
      <c r="X5" s="183"/>
      <c r="Y5" s="57"/>
      <c r="Z5" s="57"/>
      <c r="AA5" s="57"/>
      <c r="AB5" s="57"/>
    </row>
    <row r="6" spans="1:28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S6" s="56"/>
      <c r="T6" s="56"/>
      <c r="U6" s="56"/>
      <c r="V6" s="56"/>
      <c r="W6" s="56"/>
      <c r="X6" s="183"/>
      <c r="Y6" s="57"/>
      <c r="Z6" s="57"/>
      <c r="AA6" s="57"/>
      <c r="AB6" s="57"/>
    </row>
    <row r="7" spans="1:28" s="49" customFormat="1" ht="21.75" customHeight="1">
      <c r="A7" s="58" t="s">
        <v>31</v>
      </c>
      <c r="B7" s="50"/>
      <c r="C7" s="50"/>
      <c r="D7" s="50"/>
      <c r="E7" s="50"/>
      <c r="F7" s="50"/>
      <c r="G7" s="50"/>
      <c r="H7" s="50"/>
      <c r="I7" s="50"/>
      <c r="K7" s="240">
        <f>Adatok!B12</f>
        <v>41639</v>
      </c>
      <c r="L7" s="240"/>
      <c r="M7" s="240"/>
      <c r="N7" s="240"/>
      <c r="O7" s="240"/>
      <c r="P7" s="240"/>
      <c r="Q7" s="54" t="s">
        <v>32</v>
      </c>
      <c r="R7" s="54"/>
      <c r="S7" s="47"/>
      <c r="T7" s="47"/>
      <c r="U7" s="47"/>
      <c r="V7" s="47"/>
      <c r="W7" s="47"/>
      <c r="X7" s="191"/>
      <c r="Y7" s="48"/>
      <c r="Z7" s="48"/>
      <c r="AA7" s="48"/>
      <c r="AB7" s="48"/>
    </row>
    <row r="8" spans="1:28" s="49" customFormat="1" ht="21.75" customHeight="1">
      <c r="A8" s="58"/>
      <c r="B8" s="50"/>
      <c r="C8" s="50"/>
      <c r="D8" s="50"/>
      <c r="E8" s="50"/>
      <c r="F8" s="50"/>
      <c r="G8" s="50"/>
      <c r="H8" s="50"/>
      <c r="I8" s="50"/>
      <c r="K8" s="59"/>
      <c r="L8" s="50"/>
      <c r="Q8" s="54"/>
      <c r="R8" s="54"/>
      <c r="S8" s="47"/>
      <c r="T8" s="47"/>
      <c r="U8" s="47"/>
      <c r="V8" s="47"/>
      <c r="W8" s="47"/>
      <c r="X8" s="191"/>
      <c r="Y8" s="48"/>
      <c r="Z8" s="48"/>
      <c r="AA8" s="48"/>
      <c r="AB8" s="48"/>
    </row>
    <row r="9" spans="1:28" s="49" customFormat="1" ht="21.75" customHeight="1">
      <c r="A9" s="234" t="str">
        <f>Adatok!B2</f>
        <v>HÓD-FÜRDŐ Kft.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91"/>
      <c r="Y9" s="48"/>
      <c r="Z9" s="48"/>
      <c r="AA9" s="48"/>
      <c r="AB9" s="48"/>
    </row>
    <row r="10" spans="1:28" s="49" customFormat="1" ht="21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91"/>
      <c r="Y10" s="48"/>
      <c r="Z10" s="48"/>
      <c r="AA10" s="48"/>
      <c r="AB10" s="48"/>
    </row>
    <row r="11" spans="1:28" s="49" customFormat="1" ht="21.75" customHeight="1">
      <c r="A11" s="234" t="s">
        <v>22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191"/>
      <c r="Y11" s="48"/>
      <c r="Z11" s="48"/>
      <c r="AA11" s="48"/>
      <c r="AB11" s="48"/>
    </row>
    <row r="12" spans="1:28" ht="20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S12" s="56"/>
      <c r="T12" s="56"/>
      <c r="U12" s="56"/>
      <c r="V12" s="56"/>
      <c r="W12" s="56"/>
      <c r="X12" s="183"/>
      <c r="Y12" s="57"/>
      <c r="Z12" s="57"/>
      <c r="AA12" s="57"/>
      <c r="AB12" s="57"/>
    </row>
    <row r="13" spans="1:28" s="94" customFormat="1" ht="22.5" customHeight="1">
      <c r="A13" s="234" t="s">
        <v>33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195"/>
      <c r="Y13" s="93"/>
      <c r="Z13" s="93"/>
      <c r="AA13" s="93"/>
      <c r="AB13" s="93"/>
    </row>
    <row r="14" spans="1:28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S14" s="56"/>
      <c r="T14" s="56"/>
      <c r="U14" s="56"/>
      <c r="V14" s="56"/>
      <c r="W14" s="56"/>
      <c r="X14" s="183"/>
      <c r="Y14" s="57"/>
      <c r="Z14" s="57"/>
      <c r="AA14" s="57"/>
      <c r="AB14" s="57"/>
    </row>
    <row r="15" spans="1:28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S15" s="56"/>
      <c r="T15" s="56"/>
      <c r="U15" s="56"/>
      <c r="V15" s="56"/>
      <c r="W15" s="56"/>
      <c r="X15" s="183"/>
      <c r="Y15" s="57"/>
      <c r="Z15" s="57"/>
      <c r="AA15" s="57"/>
      <c r="AB15" s="57"/>
    </row>
    <row r="16" spans="1:24" s="38" customFormat="1" ht="14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W16" s="97" t="s">
        <v>34</v>
      </c>
      <c r="X16" s="180"/>
    </row>
    <row r="17" spans="1:24" s="89" customFormat="1" ht="32.25" customHeight="1">
      <c r="A17" s="98" t="s">
        <v>35</v>
      </c>
      <c r="B17" s="242" t="s">
        <v>36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99" t="s">
        <v>223</v>
      </c>
      <c r="V17" s="100" t="s">
        <v>37</v>
      </c>
      <c r="W17" s="101" t="s">
        <v>221</v>
      </c>
      <c r="X17" s="192"/>
    </row>
    <row r="18" spans="1:24" s="89" customFormat="1" ht="16.5" customHeight="1">
      <c r="A18" s="102" t="s">
        <v>38</v>
      </c>
      <c r="B18" s="243" t="s">
        <v>39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103" t="s">
        <v>40</v>
      </c>
      <c r="V18" s="104" t="s">
        <v>41</v>
      </c>
      <c r="W18" s="105" t="s">
        <v>42</v>
      </c>
      <c r="X18" s="192"/>
    </row>
    <row r="19" spans="1:24" s="72" customFormat="1" ht="27" customHeight="1">
      <c r="A19" s="106" t="s">
        <v>43</v>
      </c>
      <c r="B19" s="107" t="s">
        <v>44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10">
        <f>U20+U22+U24</f>
        <v>5897</v>
      </c>
      <c r="V19" s="109">
        <f>V20+V22+V24</f>
        <v>0</v>
      </c>
      <c r="W19" s="110">
        <f>W20+W22+W24</f>
        <v>4917</v>
      </c>
      <c r="X19" s="184"/>
    </row>
    <row r="20" spans="1:24" s="72" customFormat="1" ht="27" customHeight="1">
      <c r="A20" s="106" t="s">
        <v>45</v>
      </c>
      <c r="B20" s="111" t="s">
        <v>46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4"/>
      <c r="V20" s="113"/>
      <c r="W20" s="114"/>
      <c r="X20" s="184"/>
    </row>
    <row r="21" spans="1:24" s="72" customFormat="1" ht="27" customHeight="1">
      <c r="A21" s="115" t="s">
        <v>47</v>
      </c>
      <c r="B21" s="116"/>
      <c r="C21" s="117" t="s">
        <v>48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20"/>
      <c r="V21" s="119"/>
      <c r="W21" s="120"/>
      <c r="X21" s="184"/>
    </row>
    <row r="22" spans="1:24" s="72" customFormat="1" ht="27" customHeight="1">
      <c r="A22" s="106" t="s">
        <v>49</v>
      </c>
      <c r="B22" s="111" t="s">
        <v>50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4">
        <v>5897</v>
      </c>
      <c r="V22" s="113"/>
      <c r="W22" s="114">
        <v>4917</v>
      </c>
      <c r="X22" s="184"/>
    </row>
    <row r="23" spans="1:24" s="72" customFormat="1" ht="27" customHeight="1">
      <c r="A23" s="115" t="s">
        <v>51</v>
      </c>
      <c r="B23" s="121"/>
      <c r="C23" s="117" t="s">
        <v>52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20"/>
      <c r="V23" s="119"/>
      <c r="W23" s="120"/>
      <c r="X23" s="184"/>
    </row>
    <row r="24" spans="1:24" s="72" customFormat="1" ht="27" customHeight="1">
      <c r="A24" s="106" t="s">
        <v>53</v>
      </c>
      <c r="B24" s="111" t="s">
        <v>54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4">
        <v>0</v>
      </c>
      <c r="V24" s="113"/>
      <c r="W24" s="114">
        <v>0</v>
      </c>
      <c r="X24" s="184"/>
    </row>
    <row r="25" spans="1:24" s="72" customFormat="1" ht="27" customHeight="1">
      <c r="A25" s="115" t="s">
        <v>55</v>
      </c>
      <c r="B25" s="121"/>
      <c r="C25" s="117" t="s">
        <v>56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20"/>
      <c r="V25" s="119"/>
      <c r="W25" s="120"/>
      <c r="X25" s="184"/>
    </row>
    <row r="26" spans="1:24" s="72" customFormat="1" ht="27" customHeight="1">
      <c r="A26" s="106" t="s">
        <v>57</v>
      </c>
      <c r="B26" s="107" t="s">
        <v>151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10">
        <f>U27+U28+U29+U30</f>
        <v>32082</v>
      </c>
      <c r="V26" s="109">
        <f>V27+V28+V29+V30</f>
        <v>0</v>
      </c>
      <c r="W26" s="110">
        <f>W27+W28+W29+W30</f>
        <v>30224</v>
      </c>
      <c r="X26" s="184"/>
    </row>
    <row r="27" spans="1:24" s="72" customFormat="1" ht="27" customHeight="1">
      <c r="A27" s="106" t="s">
        <v>58</v>
      </c>
      <c r="B27" s="111" t="s">
        <v>59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4">
        <v>444</v>
      </c>
      <c r="V27" s="113"/>
      <c r="W27" s="114">
        <v>553</v>
      </c>
      <c r="X27" s="184"/>
    </row>
    <row r="28" spans="1:24" s="72" customFormat="1" ht="27" customHeight="1">
      <c r="A28" s="106" t="s">
        <v>60</v>
      </c>
      <c r="B28" s="111" t="s">
        <v>148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4">
        <v>23728</v>
      </c>
      <c r="V28" s="113"/>
      <c r="W28" s="114">
        <v>20217</v>
      </c>
      <c r="X28" s="184">
        <f>3695686-16803+50000+360787+13000+119000+15996000</f>
        <v>20217670</v>
      </c>
    </row>
    <row r="29" spans="1:24" s="72" customFormat="1" ht="27" customHeight="1">
      <c r="A29" s="106" t="s">
        <v>61</v>
      </c>
      <c r="B29" s="112" t="s">
        <v>150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4"/>
      <c r="V29" s="113"/>
      <c r="W29" s="114"/>
      <c r="X29" s="184"/>
    </row>
    <row r="30" spans="1:24" s="72" customFormat="1" ht="27" customHeight="1">
      <c r="A30" s="106" t="s">
        <v>62</v>
      </c>
      <c r="B30" s="111" t="s">
        <v>149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4">
        <v>7910</v>
      </c>
      <c r="V30" s="113"/>
      <c r="W30" s="114">
        <v>9454</v>
      </c>
      <c r="X30" s="184"/>
    </row>
    <row r="31" spans="1:24" s="72" customFormat="1" ht="27" customHeight="1">
      <c r="A31" s="106" t="s">
        <v>63</v>
      </c>
      <c r="B31" s="107" t="s">
        <v>152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10">
        <v>1095</v>
      </c>
      <c r="V31" s="109"/>
      <c r="W31" s="110">
        <v>8296</v>
      </c>
      <c r="X31" s="184"/>
    </row>
    <row r="32" spans="1:24" s="126" customFormat="1" ht="27" customHeight="1">
      <c r="A32" s="122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  <c r="V32" s="125"/>
      <c r="W32" s="125"/>
      <c r="X32" s="185"/>
    </row>
    <row r="33" spans="1:24" s="131" customFormat="1" ht="27" customHeight="1">
      <c r="A33" s="127" t="s">
        <v>64</v>
      </c>
      <c r="B33" s="107"/>
      <c r="C33" s="108" t="s">
        <v>65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28">
        <f>U19+U26+U31</f>
        <v>39074</v>
      </c>
      <c r="V33" s="129">
        <f>V19+V26+V31</f>
        <v>0</v>
      </c>
      <c r="W33" s="130">
        <f>W19+W26+W31</f>
        <v>43437</v>
      </c>
      <c r="X33" s="193"/>
    </row>
    <row r="34" spans="1:24" s="126" customFormat="1" ht="23.25" customHeight="1">
      <c r="A34" s="122"/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125"/>
      <c r="W34" s="125"/>
      <c r="X34" s="185"/>
    </row>
    <row r="35" spans="1:24" s="72" customFormat="1" ht="19.5" customHeight="1">
      <c r="A35" s="68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  <c r="V35" s="71"/>
      <c r="W35" s="71"/>
      <c r="X35" s="184"/>
    </row>
    <row r="36" spans="1:24" s="74" customFormat="1" ht="53.25" customHeight="1">
      <c r="A36" s="75"/>
      <c r="B36" s="73" t="s">
        <v>28</v>
      </c>
      <c r="C36" s="75"/>
      <c r="D36" s="75"/>
      <c r="F36" s="76" t="s">
        <v>227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  <c r="R36" s="77"/>
      <c r="S36" s="77"/>
      <c r="T36" s="77"/>
      <c r="U36" s="78"/>
      <c r="V36" s="78"/>
      <c r="W36" s="78"/>
      <c r="X36" s="194"/>
    </row>
    <row r="37" spans="1:24" s="74" customFormat="1" ht="18" customHeight="1">
      <c r="A37" s="7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241" t="s">
        <v>66</v>
      </c>
      <c r="R37" s="241"/>
      <c r="S37" s="241"/>
      <c r="T37" s="77"/>
      <c r="U37" s="232" t="s">
        <v>29</v>
      </c>
      <c r="V37" s="232"/>
      <c r="W37" s="232"/>
      <c r="X37" s="194"/>
    </row>
    <row r="38" spans="1:24" s="72" customFormat="1" ht="15.75" customHeigh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2"/>
      <c r="W38" s="83"/>
      <c r="X38" s="184"/>
    </row>
    <row r="39" spans="1:24" s="38" customFormat="1" ht="12.75" customHeight="1" hidden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86"/>
    </row>
    <row r="40" spans="1:24" s="38" customFormat="1" ht="12.75" hidden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80"/>
    </row>
    <row r="41" spans="1:24" s="38" customFormat="1" ht="12.75" hidden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180"/>
    </row>
    <row r="42" spans="1:24" s="38" customFormat="1" ht="12.75" hidden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80"/>
    </row>
    <row r="43" spans="1:24" s="38" customFormat="1" ht="12.75" hidden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180"/>
    </row>
    <row r="44" spans="1:24" s="38" customFormat="1" ht="12.75" customHeight="1" hidden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180"/>
    </row>
    <row r="45" spans="1:24" s="38" customFormat="1" ht="12.75" hidden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180"/>
    </row>
    <row r="46" spans="1:24" s="38" customFormat="1" ht="12.75" hidden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180"/>
    </row>
    <row r="47" spans="1:24" s="38" customFormat="1" ht="12.75" hidden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180"/>
    </row>
    <row r="48" spans="1:24" s="38" customFormat="1" ht="12.75" customHeight="1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180"/>
    </row>
    <row r="49" spans="1:24" s="38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180"/>
    </row>
    <row r="50" spans="1:24" s="38" customFormat="1" ht="12.75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180"/>
    </row>
    <row r="51" spans="1:24" s="38" customFormat="1" ht="12.75" hidden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180"/>
    </row>
    <row r="52" spans="1:24" s="38" customFormat="1" ht="12.75" customHeight="1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187"/>
    </row>
    <row r="53" spans="1:24" s="38" customFormat="1" ht="12.75" hidden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80"/>
    </row>
    <row r="54" spans="1:24" s="38" customFormat="1" ht="12.75" hidden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80"/>
    </row>
    <row r="55" spans="1:24" s="38" customFormat="1" ht="12.75" hidden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80"/>
    </row>
    <row r="56" spans="1:24" s="38" customFormat="1" ht="12.75" hidden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80"/>
    </row>
    <row r="57" spans="1:24" s="38" customFormat="1" ht="12.75" hidden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80"/>
    </row>
    <row r="58" spans="1:24" s="38" customFormat="1" ht="12.75" customHeight="1" hidden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80"/>
    </row>
    <row r="59" spans="1:23" ht="12.75" hidden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12.75" hidden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ht="12.75" hidden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ht="12.75" hidden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12.75" hidden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12.75" hidden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3" ht="12.75" hidden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3" ht="12.75" hidden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3" ht="12.75" hidden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 ht="12.75" hidden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4" s="86" customFormat="1" ht="12.75" hidden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189"/>
    </row>
    <row r="70" spans="1:23" ht="12.75" hidden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4" s="86" customFormat="1" ht="12.75" hidden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189"/>
    </row>
    <row r="72" spans="1:23" ht="12.75" hidden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3" ht="12.75" hidden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3" ht="12.75" hidden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12.75" hidden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12.75" hidden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12.75" hidden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3" ht="12.75" customHeight="1" hidden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4" s="86" customFormat="1" ht="12.75" hidden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189"/>
    </row>
    <row r="80" spans="1:24" s="86" customFormat="1" ht="12.75" hidden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189"/>
    </row>
    <row r="81" spans="1:24" s="86" customFormat="1" ht="12.75" hidden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189"/>
    </row>
    <row r="82" spans="1:23" ht="12.75" hidden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1:23" ht="12.75" hidden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1:24" s="86" customFormat="1" ht="12.75" hidden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189"/>
    </row>
    <row r="85" spans="1:24" s="86" customFormat="1" ht="12.75" customHeight="1" hidden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189"/>
    </row>
    <row r="86" spans="1:23" ht="12.75" hidden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3" ht="12.75" hidden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1:23" ht="12.75" hidden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1:23" ht="12.75" hidden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1:23" ht="12.75" hidden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ht="12.75" customHeight="1" hidden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1:23" ht="12.75" hidden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1:23" ht="12.75" hidden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spans="1:23" ht="12.75" hidden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3" ht="12.75" hidden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4" ht="15" hidden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190"/>
    </row>
    <row r="97" spans="1:24" ht="15" hidden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190"/>
    </row>
  </sheetData>
  <sheetProtection/>
  <mergeCells count="10">
    <mergeCell ref="A3:Q3"/>
    <mergeCell ref="A5:L5"/>
    <mergeCell ref="K7:P7"/>
    <mergeCell ref="A9:W9"/>
    <mergeCell ref="Q37:S37"/>
    <mergeCell ref="U37:W37"/>
    <mergeCell ref="A11:W11"/>
    <mergeCell ref="A13:W13"/>
    <mergeCell ref="B17:T17"/>
    <mergeCell ref="B18:T18"/>
  </mergeCells>
  <printOptions horizontalCentered="1"/>
  <pageMargins left="0.7875" right="0.7875" top="0.6298611111111111" bottom="0.39375" header="0.5118055555555556" footer="0.5118055555555556"/>
  <pageSetup fitToHeight="1" fitToWidth="1" horizontalDpi="300" verticalDpi="300" orientation="portrait" paperSize="9" scale="82" r:id="rId1"/>
  <rowBreaks count="1" manualBreakCount="1">
    <brk id="1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9"/>
  <sheetViews>
    <sheetView showGridLines="0" zoomScalePageLayoutView="0" workbookViewId="0" topLeftCell="A1">
      <selection activeCell="W124" sqref="W124"/>
    </sheetView>
  </sheetViews>
  <sheetFormatPr defaultColWidth="2.7109375" defaultRowHeight="12.75"/>
  <cols>
    <col min="1" max="1" width="3.421875" style="37" customWidth="1"/>
    <col min="2" max="2" width="2.57421875" style="38" customWidth="1"/>
    <col min="3" max="17" width="2.7109375" style="38" customWidth="1"/>
    <col min="18" max="18" width="3.00390625" style="38" customWidth="1"/>
    <col min="19" max="19" width="2.7109375" style="38" customWidth="1"/>
    <col min="20" max="20" width="10.7109375" style="38" customWidth="1"/>
    <col min="21" max="21" width="13.421875" style="39" customWidth="1"/>
    <col min="22" max="22" width="14.421875" style="39" customWidth="1"/>
    <col min="23" max="23" width="15.28125" style="40" customWidth="1"/>
    <col min="24" max="24" width="13.28125" style="188" customWidth="1"/>
    <col min="25" max="16384" width="2.7109375" style="39" customWidth="1"/>
  </cols>
  <sheetData>
    <row r="2" spans="1:28" s="72" customFormat="1" ht="23.25" customHeight="1">
      <c r="A2" s="88">
        <f>Adatok!D2</f>
        <v>1</v>
      </c>
      <c r="B2" s="88">
        <f>Adatok!E2</f>
        <v>1</v>
      </c>
      <c r="C2" s="88">
        <f>Adatok!F2</f>
        <v>5</v>
      </c>
      <c r="D2" s="88">
        <f>Adatok!G2</f>
        <v>9</v>
      </c>
      <c r="E2" s="88">
        <f>Adatok!H2</f>
        <v>0</v>
      </c>
      <c r="F2" s="88">
        <f>Adatok!I2</f>
        <v>3</v>
      </c>
      <c r="G2" s="88">
        <f>Adatok!J2</f>
        <v>3</v>
      </c>
      <c r="H2" s="88">
        <f>Adatok!K2</f>
        <v>0</v>
      </c>
      <c r="I2" s="88">
        <f>Adatok!L2</f>
        <v>6</v>
      </c>
      <c r="J2" s="88">
        <f>Adatok!M2</f>
        <v>8</v>
      </c>
      <c r="K2" s="88">
        <f>Adatok!N2</f>
        <v>2</v>
      </c>
      <c r="L2" s="88">
        <f>Adatok!O2</f>
        <v>0</v>
      </c>
      <c r="M2" s="88">
        <f>Adatok!P2</f>
        <v>1</v>
      </c>
      <c r="N2" s="88">
        <f>Adatok!Q2</f>
        <v>1</v>
      </c>
      <c r="O2" s="88">
        <f>Adatok!R2</f>
        <v>3</v>
      </c>
      <c r="P2" s="88">
        <f>Adatok!S2</f>
        <v>0</v>
      </c>
      <c r="Q2" s="88">
        <f>Adatok!T2</f>
        <v>6</v>
      </c>
      <c r="R2" s="89"/>
      <c r="S2" s="90"/>
      <c r="T2" s="90"/>
      <c r="U2" s="90"/>
      <c r="V2" s="90"/>
      <c r="W2" s="90"/>
      <c r="X2" s="181"/>
      <c r="Y2" s="80"/>
      <c r="Z2" s="80"/>
      <c r="AA2" s="80"/>
      <c r="AB2" s="80"/>
    </row>
    <row r="3" spans="1:28" s="72" customFormat="1" ht="12.75">
      <c r="A3" s="244" t="s">
        <v>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89"/>
      <c r="S3" s="90"/>
      <c r="T3" s="90"/>
      <c r="U3" s="90"/>
      <c r="V3" s="90"/>
      <c r="W3" s="90"/>
      <c r="X3" s="181"/>
      <c r="Y3" s="80"/>
      <c r="Z3" s="80"/>
      <c r="AA3" s="80"/>
      <c r="AB3" s="80"/>
    </row>
    <row r="4" spans="1:28" s="72" customFormat="1" ht="23.25" customHeight="1">
      <c r="A4" s="88">
        <f>Adatok!D10</f>
        <v>0</v>
      </c>
      <c r="B4" s="88">
        <f>Adatok!E10</f>
        <v>6</v>
      </c>
      <c r="C4" s="88" t="str">
        <f>Adatok!F10</f>
        <v>-</v>
      </c>
      <c r="D4" s="88">
        <f>Adatok!G10</f>
        <v>0</v>
      </c>
      <c r="E4" s="88">
        <f>Adatok!H10</f>
        <v>9</v>
      </c>
      <c r="F4" s="88" t="str">
        <f>Adatok!I10</f>
        <v>-</v>
      </c>
      <c r="G4" s="88">
        <f>Adatok!J10</f>
        <v>0</v>
      </c>
      <c r="H4" s="88">
        <f>Adatok!K10</f>
        <v>0</v>
      </c>
      <c r="I4" s="88">
        <f>Adatok!L10</f>
        <v>5</v>
      </c>
      <c r="J4" s="88">
        <f>Adatok!M10</f>
        <v>0</v>
      </c>
      <c r="K4" s="88">
        <f>Adatok!N10</f>
        <v>5</v>
      </c>
      <c r="L4" s="88">
        <f>Adatok!O10</f>
        <v>9</v>
      </c>
      <c r="M4" s="89"/>
      <c r="N4" s="89"/>
      <c r="O4" s="89"/>
      <c r="P4" s="91"/>
      <c r="Q4" s="91"/>
      <c r="R4" s="89"/>
      <c r="S4" s="90"/>
      <c r="T4" s="90"/>
      <c r="U4" s="90"/>
      <c r="V4" s="90"/>
      <c r="W4" s="90"/>
      <c r="X4" s="181"/>
      <c r="Y4" s="80"/>
      <c r="Z4" s="80"/>
      <c r="AA4" s="80"/>
      <c r="AB4" s="80"/>
    </row>
    <row r="5" spans="1:28" ht="12.75">
      <c r="A5" s="239" t="s">
        <v>30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S5" s="56"/>
      <c r="T5" s="56"/>
      <c r="U5" s="56"/>
      <c r="V5" s="56"/>
      <c r="W5" s="56"/>
      <c r="X5" s="183"/>
      <c r="Y5" s="57"/>
      <c r="Z5" s="57"/>
      <c r="AA5" s="57"/>
      <c r="AB5" s="57"/>
    </row>
    <row r="6" spans="1:28" ht="3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S6" s="56"/>
      <c r="T6" s="56"/>
      <c r="U6" s="56"/>
      <c r="V6" s="56"/>
      <c r="W6" s="56"/>
      <c r="X6" s="183"/>
      <c r="Y6" s="57"/>
      <c r="Z6" s="57"/>
      <c r="AA6" s="57"/>
      <c r="AB6" s="57"/>
    </row>
    <row r="7" spans="1:28" s="49" customFormat="1" ht="21.75" customHeight="1">
      <c r="A7" s="58" t="s">
        <v>31</v>
      </c>
      <c r="B7" s="50"/>
      <c r="C7" s="50"/>
      <c r="D7" s="50"/>
      <c r="E7" s="50"/>
      <c r="F7" s="50"/>
      <c r="G7" s="50"/>
      <c r="H7" s="50"/>
      <c r="I7" s="50"/>
      <c r="K7" s="240">
        <f>Adatok!B12</f>
        <v>41639</v>
      </c>
      <c r="L7" s="240"/>
      <c r="M7" s="240"/>
      <c r="N7" s="240"/>
      <c r="O7" s="240"/>
      <c r="P7" s="240"/>
      <c r="Q7" s="54" t="s">
        <v>32</v>
      </c>
      <c r="R7" s="54"/>
      <c r="S7" s="47"/>
      <c r="T7" s="47"/>
      <c r="U7" s="47"/>
      <c r="V7" s="47"/>
      <c r="W7" s="47"/>
      <c r="X7" s="191"/>
      <c r="Y7" s="48"/>
      <c r="Z7" s="48"/>
      <c r="AA7" s="48"/>
      <c r="AB7" s="48"/>
    </row>
    <row r="8" spans="1:28" ht="19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S8" s="56"/>
      <c r="T8" s="56"/>
      <c r="U8" s="56"/>
      <c r="V8" s="56"/>
      <c r="W8" s="56"/>
      <c r="X8" s="183"/>
      <c r="Y8" s="57"/>
      <c r="Z8" s="57"/>
      <c r="AA8" s="57"/>
      <c r="AB8" s="57"/>
    </row>
    <row r="9" spans="1:28" ht="18.75">
      <c r="A9" s="234" t="str">
        <f>Adatok!B2</f>
        <v>HÓD-FÜRDŐ Kft.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83"/>
      <c r="Y9" s="57"/>
      <c r="Z9" s="57"/>
      <c r="AA9" s="57"/>
      <c r="AB9" s="57"/>
    </row>
    <row r="10" spans="1:28" ht="18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83"/>
      <c r="Y10" s="57"/>
      <c r="Z10" s="57"/>
      <c r="AA10" s="57"/>
      <c r="AB10" s="57"/>
    </row>
    <row r="11" spans="1:28" ht="18.75">
      <c r="A11" s="234" t="s">
        <v>22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183"/>
      <c r="Y11" s="57"/>
      <c r="Z11" s="57"/>
      <c r="AA11" s="57"/>
      <c r="AB11" s="57"/>
    </row>
    <row r="12" spans="1:28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S12" s="56"/>
      <c r="T12" s="56"/>
      <c r="U12" s="56"/>
      <c r="V12" s="56"/>
      <c r="W12" s="56"/>
      <c r="X12" s="183"/>
      <c r="Y12" s="57"/>
      <c r="Z12" s="57"/>
      <c r="AA12" s="57"/>
      <c r="AB12" s="57"/>
    </row>
    <row r="13" spans="1:24" s="71" customFormat="1" ht="19.5" customHeight="1">
      <c r="A13" s="234" t="s">
        <v>67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182"/>
    </row>
    <row r="14" spans="1:28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S14" s="56"/>
      <c r="T14" s="56"/>
      <c r="U14" s="56"/>
      <c r="V14" s="56"/>
      <c r="W14" s="56"/>
      <c r="X14" s="183"/>
      <c r="Y14" s="57"/>
      <c r="Z14" s="57"/>
      <c r="AA14" s="57"/>
      <c r="AB14" s="57"/>
    </row>
    <row r="15" spans="1:28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S15" s="56"/>
      <c r="T15" s="56"/>
      <c r="U15" s="56"/>
      <c r="V15" s="56"/>
      <c r="W15" s="56"/>
      <c r="X15" s="183"/>
      <c r="Y15" s="57"/>
      <c r="Z15" s="57"/>
      <c r="AA15" s="57"/>
      <c r="AB15" s="57"/>
    </row>
    <row r="16" spans="1:24" s="38" customFormat="1" ht="14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W16" s="97" t="s">
        <v>34</v>
      </c>
      <c r="X16" s="180"/>
    </row>
    <row r="17" spans="1:24" s="89" customFormat="1" ht="32.25" customHeight="1">
      <c r="A17" s="98" t="s">
        <v>35</v>
      </c>
      <c r="B17" s="242" t="s">
        <v>36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99" t="s">
        <v>224</v>
      </c>
      <c r="V17" s="100" t="s">
        <v>37</v>
      </c>
      <c r="W17" s="101" t="s">
        <v>221</v>
      </c>
      <c r="X17" s="192"/>
    </row>
    <row r="18" spans="1:24" s="89" customFormat="1" ht="16.5" customHeight="1">
      <c r="A18" s="102" t="s">
        <v>38</v>
      </c>
      <c r="B18" s="243" t="s">
        <v>39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103" t="s">
        <v>40</v>
      </c>
      <c r="V18" s="104" t="s">
        <v>41</v>
      </c>
      <c r="W18" s="105" t="s">
        <v>42</v>
      </c>
      <c r="X18" s="192"/>
    </row>
    <row r="19" spans="1:24" s="72" customFormat="1" ht="27" customHeight="1">
      <c r="A19" s="106" t="s">
        <v>68</v>
      </c>
      <c r="B19" s="107" t="s">
        <v>69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10">
        <f>U20+U22+U23+U24+U25+U26+U27</f>
        <v>-311063</v>
      </c>
      <c r="V19" s="109">
        <f>V20+V22+V23+V24+V25+V26+V27</f>
        <v>0</v>
      </c>
      <c r="W19" s="110">
        <f>W20+W22+W23+W24+W25+W26+W27</f>
        <v>-287334</v>
      </c>
      <c r="X19" s="184"/>
    </row>
    <row r="20" spans="1:24" s="72" customFormat="1" ht="27" customHeight="1">
      <c r="A20" s="106" t="s">
        <v>70</v>
      </c>
      <c r="B20" s="111"/>
      <c r="C20" s="112" t="s">
        <v>71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4">
        <v>3000</v>
      </c>
      <c r="V20" s="113"/>
      <c r="W20" s="114">
        <v>3000</v>
      </c>
      <c r="X20" s="184"/>
    </row>
    <row r="21" spans="1:24" s="72" customFormat="1" ht="27" customHeight="1">
      <c r="A21" s="106" t="s">
        <v>72</v>
      </c>
      <c r="B21" s="132"/>
      <c r="C21" s="112"/>
      <c r="D21" s="133" t="s">
        <v>73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35"/>
      <c r="V21" s="134"/>
      <c r="W21" s="135"/>
      <c r="X21" s="184"/>
    </row>
    <row r="22" spans="1:24" s="72" customFormat="1" ht="27" customHeight="1">
      <c r="A22" s="106" t="s">
        <v>74</v>
      </c>
      <c r="B22" s="111"/>
      <c r="C22" s="112" t="s">
        <v>75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35"/>
      <c r="V22" s="134"/>
      <c r="W22" s="135"/>
      <c r="X22" s="184"/>
    </row>
    <row r="23" spans="1:24" s="72" customFormat="1" ht="27" customHeight="1">
      <c r="A23" s="106" t="s">
        <v>76</v>
      </c>
      <c r="B23" s="132" t="s">
        <v>77</v>
      </c>
      <c r="C23" s="112" t="s">
        <v>78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35"/>
      <c r="V23" s="134"/>
      <c r="W23" s="135"/>
      <c r="X23" s="184"/>
    </row>
    <row r="24" spans="1:24" s="72" customFormat="1" ht="27" customHeight="1">
      <c r="A24" s="106" t="s">
        <v>79</v>
      </c>
      <c r="B24" s="132"/>
      <c r="C24" s="112" t="s">
        <v>80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35">
        <v>-458953</v>
      </c>
      <c r="V24" s="134"/>
      <c r="W24" s="135">
        <f>-773016+189</f>
        <v>-772827</v>
      </c>
      <c r="X24" s="184"/>
    </row>
    <row r="25" spans="1:24" s="72" customFormat="1" ht="27" customHeight="1">
      <c r="A25" s="106" t="s">
        <v>81</v>
      </c>
      <c r="B25" s="132"/>
      <c r="C25" s="112" t="s">
        <v>82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35">
        <v>458953</v>
      </c>
      <c r="V25" s="134"/>
      <c r="W25" s="135">
        <f>773016-189</f>
        <v>772827</v>
      </c>
      <c r="X25" s="184"/>
    </row>
    <row r="26" spans="1:24" s="72" customFormat="1" ht="27" customHeight="1" thickBot="1">
      <c r="A26" s="106" t="s">
        <v>83</v>
      </c>
      <c r="B26" s="132"/>
      <c r="C26" s="112" t="s">
        <v>84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35"/>
      <c r="V26" s="134"/>
      <c r="W26" s="135"/>
      <c r="X26" s="184"/>
    </row>
    <row r="27" spans="1:24" s="72" customFormat="1" ht="27" customHeight="1" thickBot="1">
      <c r="A27" s="136" t="s">
        <v>85</v>
      </c>
      <c r="B27" s="137"/>
      <c r="C27" s="138" t="s">
        <v>86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40">
        <v>-314063</v>
      </c>
      <c r="V27" s="139"/>
      <c r="W27" s="110">
        <v>-290334</v>
      </c>
      <c r="X27" s="184"/>
    </row>
    <row r="28" spans="1:24" s="72" customFormat="1" ht="27" customHeight="1" thickBot="1">
      <c r="A28" s="106" t="s">
        <v>87</v>
      </c>
      <c r="B28" s="141" t="s">
        <v>88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0"/>
      <c r="V28" s="109"/>
      <c r="W28" s="110"/>
      <c r="X28" s="184"/>
    </row>
    <row r="29" spans="1:24" s="72" customFormat="1" ht="27" customHeight="1">
      <c r="A29" s="106" t="s">
        <v>89</v>
      </c>
      <c r="B29" s="141" t="s">
        <v>90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0">
        <f>U30+U31+U32</f>
        <v>307265</v>
      </c>
      <c r="V29" s="109">
        <f>V30+V31+V32</f>
        <v>0</v>
      </c>
      <c r="W29" s="110">
        <f>W30+W31+W32</f>
        <v>271295</v>
      </c>
      <c r="X29" s="184"/>
    </row>
    <row r="30" spans="1:24" s="72" customFormat="1" ht="27" customHeight="1">
      <c r="A30" s="106" t="s">
        <v>91</v>
      </c>
      <c r="B30" s="107"/>
      <c r="C30" s="132" t="s">
        <v>92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4"/>
      <c r="V30" s="113"/>
      <c r="W30" s="114"/>
      <c r="X30" s="184"/>
    </row>
    <row r="31" spans="1:24" s="72" customFormat="1" ht="27" customHeight="1">
      <c r="A31" s="106" t="s">
        <v>93</v>
      </c>
      <c r="B31" s="107"/>
      <c r="C31" s="132" t="s">
        <v>94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4"/>
      <c r="V31" s="113"/>
      <c r="W31" s="114"/>
      <c r="X31" s="184"/>
    </row>
    <row r="32" spans="1:24" s="72" customFormat="1" ht="27" customHeight="1">
      <c r="A32" s="106" t="s">
        <v>95</v>
      </c>
      <c r="B32" s="107"/>
      <c r="C32" s="132" t="s">
        <v>96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4">
        <v>307265</v>
      </c>
      <c r="V32" s="113"/>
      <c r="W32" s="114">
        <v>271295</v>
      </c>
      <c r="X32" s="184">
        <f>35623+12431+3009420+264583057+7000+735000+49000+460000+286800+545000+1318000+161000+50000+43000</f>
        <v>271295331</v>
      </c>
    </row>
    <row r="33" spans="1:24" s="72" customFormat="1" ht="27" customHeight="1">
      <c r="A33" s="106" t="s">
        <v>97</v>
      </c>
      <c r="B33" s="141" t="s">
        <v>98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10">
        <v>42872</v>
      </c>
      <c r="V33" s="109"/>
      <c r="W33" s="110">
        <v>59476</v>
      </c>
      <c r="X33" s="184"/>
    </row>
    <row r="34" spans="1:24" s="126" customFormat="1" ht="27" customHeight="1">
      <c r="A34" s="122"/>
      <c r="B34" s="142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125"/>
      <c r="W34" s="125"/>
      <c r="X34" s="185"/>
    </row>
    <row r="35" spans="1:24" s="131" customFormat="1" ht="27" customHeight="1">
      <c r="A35" s="127" t="s">
        <v>99</v>
      </c>
      <c r="B35" s="107"/>
      <c r="C35" s="108" t="s">
        <v>100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10">
        <f>U19+U28+U29+U33</f>
        <v>39074</v>
      </c>
      <c r="V35" s="129">
        <f>V19+V28+V29+V33</f>
        <v>0</v>
      </c>
      <c r="W35" s="110">
        <f>W19+W28+W29+W33</f>
        <v>43437</v>
      </c>
      <c r="X35" s="193"/>
    </row>
    <row r="36" spans="1:24" s="126" customFormat="1" ht="24.75" customHeight="1">
      <c r="A36" s="122"/>
      <c r="B36" s="142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25"/>
      <c r="W36" s="125"/>
      <c r="X36" s="185"/>
    </row>
    <row r="37" spans="1:24" s="126" customFormat="1" ht="30.75" customHeight="1">
      <c r="A37" s="122"/>
      <c r="B37" s="14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U37" s="144"/>
      <c r="V37" s="124"/>
      <c r="W37" s="144"/>
      <c r="X37" s="185"/>
    </row>
    <row r="38" spans="1:24" s="74" customFormat="1" ht="53.25" customHeight="1">
      <c r="A38" s="75"/>
      <c r="B38" s="73" t="s">
        <v>28</v>
      </c>
      <c r="C38" s="75"/>
      <c r="D38" s="75"/>
      <c r="F38" s="76" t="s">
        <v>228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7"/>
      <c r="S38" s="77"/>
      <c r="T38" s="77"/>
      <c r="U38" s="78"/>
      <c r="V38" s="78"/>
      <c r="W38" s="78"/>
      <c r="X38" s="194"/>
    </row>
    <row r="39" spans="1:24" s="74" customFormat="1" ht="18" customHeight="1">
      <c r="A39" s="7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241" t="s">
        <v>66</v>
      </c>
      <c r="R39" s="241"/>
      <c r="S39" s="241"/>
      <c r="T39" s="77"/>
      <c r="U39" s="232" t="s">
        <v>29</v>
      </c>
      <c r="V39" s="232"/>
      <c r="W39" s="232"/>
      <c r="X39" s="194"/>
    </row>
    <row r="40" spans="1:24" s="72" customFormat="1" ht="15.7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82"/>
      <c r="W40" s="83"/>
      <c r="X40" s="184"/>
    </row>
    <row r="41" spans="1:24" s="38" customFormat="1" ht="12.75" customHeight="1" hidden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186"/>
    </row>
    <row r="42" spans="1:24" s="38" customFormat="1" ht="12.75" hidden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80"/>
    </row>
    <row r="43" spans="1:24" s="38" customFormat="1" ht="12.75" hidden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180"/>
    </row>
    <row r="44" spans="1:24" s="38" customFormat="1" ht="12.75" hidden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180"/>
    </row>
    <row r="45" spans="1:24" s="38" customFormat="1" ht="12.75" hidden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180"/>
    </row>
    <row r="46" spans="1:24" s="38" customFormat="1" ht="12.75" customHeight="1" hidden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180"/>
    </row>
    <row r="47" spans="1:24" s="38" customFormat="1" ht="12.75" hidden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180"/>
    </row>
    <row r="48" spans="1:24" s="38" customFormat="1" ht="12.75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180"/>
    </row>
    <row r="49" spans="1:24" s="38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180"/>
    </row>
    <row r="50" spans="1:24" s="38" customFormat="1" ht="12.75" customHeight="1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180"/>
    </row>
    <row r="51" spans="1:24" s="38" customFormat="1" ht="12.75" hidden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180"/>
    </row>
    <row r="52" spans="1:24" s="38" customFormat="1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180"/>
    </row>
    <row r="53" spans="1:24" s="38" customFormat="1" ht="12.75" hidden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80"/>
    </row>
    <row r="54" spans="1:24" s="38" customFormat="1" ht="12.75" customHeight="1" hidden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87"/>
    </row>
    <row r="55" spans="1:24" s="38" customFormat="1" ht="12.75" hidden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80"/>
    </row>
    <row r="56" spans="1:24" s="38" customFormat="1" ht="12.75" hidden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80"/>
    </row>
    <row r="57" spans="1:24" s="38" customFormat="1" ht="12.75" hidden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80"/>
    </row>
    <row r="58" spans="1:24" s="38" customFormat="1" ht="12.75" hidden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80"/>
    </row>
    <row r="59" spans="1:24" s="38" customFormat="1" ht="12.75" hidden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180"/>
    </row>
    <row r="60" spans="1:24" s="38" customFormat="1" ht="12.75" customHeight="1" hidden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80"/>
    </row>
    <row r="61" spans="1:23" ht="12.75" hidden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ht="12.75" hidden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12.75" hidden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12.75" hidden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3" ht="12.75" hidden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3" ht="12.75" hidden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3" ht="12.75" hidden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 ht="12.75" hidden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ht="12.75" hidden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 ht="12.75" hidden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4" s="86" customFormat="1" ht="12.75" hidden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189"/>
    </row>
    <row r="72" spans="1:23" ht="12.75" hidden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4" s="86" customFormat="1" ht="12.75" hidden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189"/>
    </row>
    <row r="74" spans="1:23" ht="12.75" hidden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12.75" hidden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12.75" hidden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12.75" hidden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3" ht="12.75" hidden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3" ht="12.75" hidden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3" ht="12.75" customHeight="1" hidden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spans="1:24" s="86" customFormat="1" ht="12.75" hidden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189"/>
    </row>
    <row r="82" spans="1:24" s="86" customFormat="1" ht="12.75" hidden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189"/>
    </row>
    <row r="83" spans="1:24" s="86" customFormat="1" ht="12.75" hidden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189"/>
    </row>
    <row r="84" spans="1:23" ht="12.75" hidden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3" ht="12.75" hidden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4" s="86" customFormat="1" ht="12.75" hidden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189"/>
    </row>
    <row r="87" spans="1:24" s="86" customFormat="1" ht="12.75" customHeight="1" hidden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189"/>
    </row>
    <row r="88" spans="1:23" ht="12.75" hidden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1:23" ht="12.75" hidden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1:23" ht="12.75" hidden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ht="12.75" hidden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1:23" ht="12.75" hidden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1:23" ht="12.75" customHeight="1" hidden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spans="1:23" ht="12.75" hidden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3" ht="12.75" hidden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3" ht="12.75" hidden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1:23" ht="12.75" hidden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1:24" ht="15" hidden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190"/>
    </row>
    <row r="99" spans="1:24" ht="15" hidden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190"/>
    </row>
  </sheetData>
  <sheetProtection/>
  <mergeCells count="10">
    <mergeCell ref="A3:Q3"/>
    <mergeCell ref="A5:L5"/>
    <mergeCell ref="K7:P7"/>
    <mergeCell ref="A9:W9"/>
    <mergeCell ref="Q39:S39"/>
    <mergeCell ref="U39:W39"/>
    <mergeCell ref="A11:W11"/>
    <mergeCell ref="A13:W13"/>
    <mergeCell ref="B17:T17"/>
    <mergeCell ref="B18:T18"/>
  </mergeCells>
  <printOptions horizontalCentered="1"/>
  <pageMargins left="0.7875" right="0.7875" top="0.6201388888888889" bottom="0.39375" header="0.5118055555555556" footer="0.5118055555555556"/>
  <pageSetup fitToHeight="1" fitToWidth="1" horizontalDpi="300" verticalDpi="300" orientation="portrait" paperSize="9" scale="75" r:id="rId1"/>
  <rowBreaks count="1" manualBreakCount="1">
    <brk id="1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showGridLines="0" tabSelected="1" zoomScalePageLayoutView="0" workbookViewId="0" topLeftCell="A23">
      <selection activeCell="AP36" sqref="AP36"/>
    </sheetView>
  </sheetViews>
  <sheetFormatPr defaultColWidth="2.7109375" defaultRowHeight="12.75"/>
  <cols>
    <col min="1" max="1" width="3.421875" style="37" customWidth="1"/>
    <col min="2" max="19" width="2.7109375" style="38" customWidth="1"/>
    <col min="20" max="20" width="10.7109375" style="38" customWidth="1"/>
    <col min="21" max="21" width="13.421875" style="39" customWidth="1"/>
    <col min="22" max="22" width="14.421875" style="39" customWidth="1"/>
    <col min="23" max="23" width="15.00390625" style="40" customWidth="1"/>
    <col min="24" max="24" width="14.00390625" style="188" customWidth="1"/>
    <col min="25" max="16384" width="2.7109375" style="39" customWidth="1"/>
  </cols>
  <sheetData>
    <row r="1" spans="1:24" s="38" customFormat="1" ht="15">
      <c r="A1" s="145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146"/>
      <c r="V1" s="146"/>
      <c r="W1" s="147"/>
      <c r="X1" s="180"/>
    </row>
    <row r="2" spans="1:24" s="80" customFormat="1" ht="23.25" customHeight="1">
      <c r="A2" s="88">
        <f>Adatok!D2</f>
        <v>1</v>
      </c>
      <c r="B2" s="88">
        <f>Adatok!E2</f>
        <v>1</v>
      </c>
      <c r="C2" s="88">
        <f>Adatok!F2</f>
        <v>5</v>
      </c>
      <c r="D2" s="88">
        <f>Adatok!G2</f>
        <v>9</v>
      </c>
      <c r="E2" s="88">
        <f>Adatok!H2</f>
        <v>0</v>
      </c>
      <c r="F2" s="88">
        <f>Adatok!I2</f>
        <v>3</v>
      </c>
      <c r="G2" s="88">
        <f>Adatok!J2</f>
        <v>3</v>
      </c>
      <c r="H2" s="88">
        <f>Adatok!K2</f>
        <v>0</v>
      </c>
      <c r="I2" s="88">
        <f>Adatok!L2</f>
        <v>6</v>
      </c>
      <c r="J2" s="88">
        <f>Adatok!M2</f>
        <v>8</v>
      </c>
      <c r="K2" s="88">
        <f>Adatok!N2</f>
        <v>2</v>
      </c>
      <c r="L2" s="88">
        <f>Adatok!O2</f>
        <v>0</v>
      </c>
      <c r="M2" s="88">
        <f>Adatok!P2</f>
        <v>1</v>
      </c>
      <c r="N2" s="88">
        <f>Adatok!Q2</f>
        <v>1</v>
      </c>
      <c r="O2" s="88">
        <f>Adatok!R2</f>
        <v>3</v>
      </c>
      <c r="P2" s="88">
        <f>Adatok!S2</f>
        <v>0</v>
      </c>
      <c r="Q2" s="88">
        <f>Adatok!T2</f>
        <v>6</v>
      </c>
      <c r="R2" s="89"/>
      <c r="S2" s="90"/>
      <c r="T2" s="90"/>
      <c r="U2" s="90"/>
      <c r="V2" s="90"/>
      <c r="W2" s="90"/>
      <c r="X2" s="181"/>
    </row>
    <row r="3" spans="1:24" s="71" customFormat="1" ht="12.75">
      <c r="A3" s="239" t="s">
        <v>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38"/>
      <c r="S3" s="56"/>
      <c r="T3" s="56"/>
      <c r="U3" s="56"/>
      <c r="V3" s="56"/>
      <c r="W3" s="56"/>
      <c r="X3" s="182"/>
    </row>
    <row r="4" spans="1:24" s="80" customFormat="1" ht="23.25" customHeight="1">
      <c r="A4" s="88">
        <f>Adatok!D10</f>
        <v>0</v>
      </c>
      <c r="B4" s="88">
        <f>Adatok!E10</f>
        <v>6</v>
      </c>
      <c r="C4" s="88" t="str">
        <f>Adatok!F10</f>
        <v>-</v>
      </c>
      <c r="D4" s="88">
        <f>Adatok!G10</f>
        <v>0</v>
      </c>
      <c r="E4" s="88">
        <f>Adatok!H10</f>
        <v>9</v>
      </c>
      <c r="F4" s="88" t="str">
        <f>Adatok!I10</f>
        <v>-</v>
      </c>
      <c r="G4" s="88">
        <f>Adatok!J10</f>
        <v>0</v>
      </c>
      <c r="H4" s="88">
        <f>Adatok!K10</f>
        <v>0</v>
      </c>
      <c r="I4" s="88">
        <f>Adatok!L10</f>
        <v>5</v>
      </c>
      <c r="J4" s="88">
        <f>Adatok!M10</f>
        <v>0</v>
      </c>
      <c r="K4" s="88">
        <f>Adatok!N10</f>
        <v>5</v>
      </c>
      <c r="L4" s="88">
        <f>Adatok!O10</f>
        <v>9</v>
      </c>
      <c r="M4" s="89"/>
      <c r="N4" s="89"/>
      <c r="O4" s="89"/>
      <c r="P4" s="91"/>
      <c r="Q4" s="91"/>
      <c r="R4" s="89"/>
      <c r="S4" s="90"/>
      <c r="T4" s="90"/>
      <c r="U4" s="90"/>
      <c r="V4" s="90"/>
      <c r="W4" s="90"/>
      <c r="X4" s="181"/>
    </row>
    <row r="5" spans="1:24" s="71" customFormat="1" ht="13.5" customHeight="1">
      <c r="A5" s="239" t="s">
        <v>101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38"/>
      <c r="N5" s="38"/>
      <c r="O5" s="38"/>
      <c r="P5" s="38"/>
      <c r="Q5" s="38"/>
      <c r="R5" s="38"/>
      <c r="S5" s="56"/>
      <c r="T5" s="56"/>
      <c r="U5" s="56"/>
      <c r="V5" s="56"/>
      <c r="W5" s="56"/>
      <c r="X5" s="182"/>
    </row>
    <row r="6" spans="1:24" s="71" customFormat="1" ht="13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8"/>
      <c r="N6" s="38"/>
      <c r="O6" s="38"/>
      <c r="P6" s="38"/>
      <c r="Q6" s="38"/>
      <c r="R6" s="38"/>
      <c r="S6" s="56"/>
      <c r="T6" s="56"/>
      <c r="U6" s="56"/>
      <c r="V6" s="56"/>
      <c r="W6" s="56"/>
      <c r="X6" s="182"/>
    </row>
    <row r="7" spans="1:24" s="80" customFormat="1" ht="21.75" customHeight="1">
      <c r="A7" s="148" t="s">
        <v>31</v>
      </c>
      <c r="B7" s="79"/>
      <c r="C7" s="79"/>
      <c r="D7" s="79"/>
      <c r="E7" s="79"/>
      <c r="F7" s="79"/>
      <c r="G7" s="79"/>
      <c r="H7" s="79"/>
      <c r="I7" s="79"/>
      <c r="J7" s="74"/>
      <c r="K7" s="246">
        <f>Adatok!B12</f>
        <v>41639</v>
      </c>
      <c r="L7" s="246"/>
      <c r="M7" s="246"/>
      <c r="N7" s="246"/>
      <c r="O7" s="77" t="s">
        <v>32</v>
      </c>
      <c r="P7" s="74"/>
      <c r="Q7" s="74"/>
      <c r="R7" s="77"/>
      <c r="S7" s="149"/>
      <c r="T7" s="90"/>
      <c r="U7" s="90"/>
      <c r="V7" s="90"/>
      <c r="W7" s="90"/>
      <c r="X7" s="181"/>
    </row>
    <row r="8" spans="1:24" s="71" customFormat="1" ht="13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38"/>
      <c r="N8" s="38"/>
      <c r="O8" s="38"/>
      <c r="P8" s="38"/>
      <c r="Q8" s="38"/>
      <c r="R8" s="38"/>
      <c r="S8" s="56"/>
      <c r="T8" s="56"/>
      <c r="U8" s="56"/>
      <c r="V8" s="56"/>
      <c r="W8" s="56"/>
      <c r="X8" s="182"/>
    </row>
    <row r="9" spans="1:24" s="71" customFormat="1" ht="19.5" customHeight="1">
      <c r="A9" s="234" t="str">
        <f>Adatok!B2</f>
        <v>HÓD-FÜRDŐ Kft.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82"/>
    </row>
    <row r="10" spans="1:24" s="71" customFormat="1" ht="19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82"/>
    </row>
    <row r="11" spans="1:24" s="71" customFormat="1" ht="19.5" customHeight="1">
      <c r="A11" s="234" t="s">
        <v>22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182"/>
    </row>
    <row r="12" spans="1:24" s="71" customFormat="1" ht="19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82"/>
    </row>
    <row r="13" spans="1:28" ht="18.75">
      <c r="A13" s="234" t="s">
        <v>102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183"/>
      <c r="Y13" s="57"/>
      <c r="Z13" s="57"/>
      <c r="AA13" s="57"/>
      <c r="AB13" s="57"/>
    </row>
    <row r="14" spans="1:28" ht="18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83"/>
      <c r="Y14" s="57"/>
      <c r="Z14" s="57"/>
      <c r="AA14" s="57"/>
      <c r="AB14" s="57"/>
    </row>
    <row r="15" spans="1:28" ht="18.75">
      <c r="A15" s="234" t="s">
        <v>103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183"/>
      <c r="Y15" s="57"/>
      <c r="Z15" s="57"/>
      <c r="AA15" s="57"/>
      <c r="AB15" s="57"/>
    </row>
    <row r="16" spans="1:24" s="71" customFormat="1" ht="12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182"/>
    </row>
    <row r="17" spans="1:24" s="71" customFormat="1" ht="12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182"/>
    </row>
    <row r="18" spans="8:24" s="38" customFormat="1" ht="12.75" customHeight="1">
      <c r="H18" s="150"/>
      <c r="W18" s="151" t="s">
        <v>104</v>
      </c>
      <c r="X18" s="180"/>
    </row>
    <row r="19" spans="1:24" s="38" customFormat="1" ht="36.75" customHeight="1" thickBot="1">
      <c r="A19" s="152" t="s">
        <v>105</v>
      </c>
      <c r="B19" s="247" t="s">
        <v>36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99" t="s">
        <v>224</v>
      </c>
      <c r="V19" s="100" t="s">
        <v>37</v>
      </c>
      <c r="W19" s="101" t="s">
        <v>225</v>
      </c>
      <c r="X19" s="180"/>
    </row>
    <row r="20" spans="1:24" s="72" customFormat="1" ht="27" customHeight="1" thickBot="1">
      <c r="A20" s="153" t="s">
        <v>106</v>
      </c>
      <c r="B20" s="107" t="s">
        <v>107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0">
        <v>118289</v>
      </c>
      <c r="V20" s="154"/>
      <c r="W20" s="110">
        <v>134921</v>
      </c>
      <c r="X20" s="184"/>
    </row>
    <row r="21" spans="1:24" s="72" customFormat="1" ht="27" customHeight="1" thickBot="1">
      <c r="A21" s="153" t="s">
        <v>108</v>
      </c>
      <c r="B21" s="107" t="s">
        <v>109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0"/>
      <c r="V21" s="154"/>
      <c r="W21" s="110"/>
      <c r="X21" s="184"/>
    </row>
    <row r="22" spans="1:24" s="72" customFormat="1" ht="27" customHeight="1" thickBot="1">
      <c r="A22" s="153" t="s">
        <v>110</v>
      </c>
      <c r="B22" s="107" t="s">
        <v>111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0">
        <v>2525</v>
      </c>
      <c r="V22" s="155"/>
      <c r="W22" s="110">
        <v>11170</v>
      </c>
      <c r="X22" s="184"/>
    </row>
    <row r="23" spans="1:24" s="72" customFormat="1" ht="27" customHeight="1" thickBot="1">
      <c r="A23" s="156"/>
      <c r="B23" s="157" t="s">
        <v>112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10">
        <v>23</v>
      </c>
      <c r="V23" s="159"/>
      <c r="W23" s="110">
        <v>0</v>
      </c>
      <c r="X23" s="184"/>
    </row>
    <row r="24" spans="1:24" s="72" customFormat="1" ht="27" customHeight="1" thickBot="1">
      <c r="A24" s="153" t="s">
        <v>113</v>
      </c>
      <c r="B24" s="107" t="s">
        <v>114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0">
        <v>357367</v>
      </c>
      <c r="V24" s="154"/>
      <c r="W24" s="110">
        <v>340069</v>
      </c>
      <c r="X24" s="184">
        <f>119110378+217055057+2432105+1471888</f>
        <v>340069428</v>
      </c>
    </row>
    <row r="25" spans="1:24" s="72" customFormat="1" ht="27" customHeight="1" thickBot="1">
      <c r="A25" s="153" t="s">
        <v>115</v>
      </c>
      <c r="B25" s="107" t="s">
        <v>116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0">
        <v>60896</v>
      </c>
      <c r="V25" s="154"/>
      <c r="W25" s="110">
        <v>81870</v>
      </c>
      <c r="X25" s="184">
        <f>63953118+2153356+15763630</f>
        <v>81870104</v>
      </c>
    </row>
    <row r="26" spans="1:24" s="72" customFormat="1" ht="27" customHeight="1" thickBot="1">
      <c r="A26" s="153" t="s">
        <v>117</v>
      </c>
      <c r="B26" s="107" t="s">
        <v>118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0">
        <v>1579</v>
      </c>
      <c r="V26" s="155"/>
      <c r="W26" s="110">
        <v>2004</v>
      </c>
      <c r="X26" s="184"/>
    </row>
    <row r="27" spans="1:24" s="72" customFormat="1" ht="27" customHeight="1" thickBot="1">
      <c r="A27" s="160" t="s">
        <v>119</v>
      </c>
      <c r="B27" s="107" t="s">
        <v>120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0">
        <v>9230</v>
      </c>
      <c r="V27" s="155"/>
      <c r="W27" s="110">
        <f>8150+43</f>
        <v>8193</v>
      </c>
      <c r="X27" s="184"/>
    </row>
    <row r="28" spans="1:24" s="72" customFormat="1" ht="27" customHeight="1" thickBot="1">
      <c r="A28" s="161"/>
      <c r="B28" s="69" t="s">
        <v>121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  <c r="V28" s="162"/>
      <c r="W28" s="110"/>
      <c r="X28" s="184"/>
    </row>
    <row r="29" spans="1:24" s="72" customFormat="1" ht="27" customHeight="1" thickBot="1">
      <c r="A29" s="160" t="s">
        <v>122</v>
      </c>
      <c r="B29" s="163" t="s">
        <v>123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0">
        <f>U20+U22+U21-U24-U25-U26-U27</f>
        <v>-308258</v>
      </c>
      <c r="V29" s="110">
        <f>V20+V22+V21-V24-V25-V26-V27</f>
        <v>0</v>
      </c>
      <c r="W29" s="110">
        <f>W20+W22+W21-W24-W25-W26-W27</f>
        <v>-286045</v>
      </c>
      <c r="X29" s="184"/>
    </row>
    <row r="30" spans="1:24" s="72" customFormat="1" ht="27" customHeight="1" thickBot="1">
      <c r="A30" s="164" t="s">
        <v>124</v>
      </c>
      <c r="B30" s="141" t="s">
        <v>125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0">
        <v>4</v>
      </c>
      <c r="V30" s="109"/>
      <c r="W30" s="110">
        <v>8</v>
      </c>
      <c r="X30" s="184"/>
    </row>
    <row r="31" spans="1:24" s="72" customFormat="1" ht="27" customHeight="1" thickBot="1">
      <c r="A31" s="165" t="s">
        <v>126</v>
      </c>
      <c r="B31" s="141" t="s">
        <v>127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0">
        <v>934</v>
      </c>
      <c r="V31" s="109"/>
      <c r="W31" s="110">
        <v>911</v>
      </c>
      <c r="X31" s="184"/>
    </row>
    <row r="32" spans="1:24" s="72" customFormat="1" ht="27" customHeight="1" thickBot="1">
      <c r="A32" s="165" t="s">
        <v>128</v>
      </c>
      <c r="B32" s="141" t="s">
        <v>129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0">
        <f>U30-U31</f>
        <v>-930</v>
      </c>
      <c r="V32" s="110">
        <f>V30-V31</f>
        <v>0</v>
      </c>
      <c r="W32" s="110">
        <f>W30-W31</f>
        <v>-903</v>
      </c>
      <c r="X32" s="184"/>
    </row>
    <row r="33" spans="1:24" s="72" customFormat="1" ht="27" customHeight="1" thickBot="1">
      <c r="A33" s="166" t="s">
        <v>130</v>
      </c>
      <c r="B33" s="141" t="s">
        <v>131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10">
        <f>U29+U32</f>
        <v>-309188</v>
      </c>
      <c r="V33" s="110">
        <f>V29+V32</f>
        <v>0</v>
      </c>
      <c r="W33" s="110">
        <f>W29+W32</f>
        <v>-286948</v>
      </c>
      <c r="X33" s="184"/>
    </row>
    <row r="34" spans="1:24" s="72" customFormat="1" ht="27" customHeight="1" thickBot="1">
      <c r="A34" s="168" t="s">
        <v>132</v>
      </c>
      <c r="B34" s="141" t="s">
        <v>133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0"/>
      <c r="V34" s="169"/>
      <c r="W34" s="110"/>
      <c r="X34" s="184"/>
    </row>
    <row r="35" spans="1:24" s="72" customFormat="1" ht="27" customHeight="1" thickBot="1">
      <c r="A35" s="168" t="s">
        <v>134</v>
      </c>
      <c r="B35" s="141" t="s">
        <v>135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0">
        <v>4633</v>
      </c>
      <c r="V35" s="169"/>
      <c r="W35" s="110">
        <v>3097</v>
      </c>
      <c r="X35" s="184"/>
    </row>
    <row r="36" spans="1:24" s="72" customFormat="1" ht="27" customHeight="1" thickBot="1">
      <c r="A36" s="168" t="s">
        <v>136</v>
      </c>
      <c r="B36" s="141" t="s">
        <v>137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0">
        <f>U34-U35</f>
        <v>-4633</v>
      </c>
      <c r="V36" s="110">
        <f>V34-V35</f>
        <v>0</v>
      </c>
      <c r="W36" s="110">
        <f>W34-W35</f>
        <v>-3097</v>
      </c>
      <c r="X36" s="184"/>
    </row>
    <row r="37" spans="1:24" s="72" customFormat="1" ht="27" customHeight="1" thickBot="1">
      <c r="A37" s="166" t="s">
        <v>138</v>
      </c>
      <c r="B37" s="141" t="s">
        <v>139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10">
        <f>U33+U36</f>
        <v>-313821</v>
      </c>
      <c r="V37" s="110">
        <f>V33+V36</f>
        <v>0</v>
      </c>
      <c r="W37" s="110">
        <f>W33+W36</f>
        <v>-290045</v>
      </c>
      <c r="X37" s="184"/>
    </row>
    <row r="38" spans="1:24" s="72" customFormat="1" ht="27" customHeight="1" thickBot="1">
      <c r="A38" s="168" t="s">
        <v>140</v>
      </c>
      <c r="B38" s="141" t="s">
        <v>141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0">
        <v>242</v>
      </c>
      <c r="V38" s="169"/>
      <c r="W38" s="110">
        <v>289</v>
      </c>
      <c r="X38" s="184"/>
    </row>
    <row r="39" spans="1:24" s="72" customFormat="1" ht="27" customHeight="1" thickBot="1">
      <c r="A39" s="168" t="s">
        <v>142</v>
      </c>
      <c r="B39" s="141" t="s">
        <v>143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0">
        <f>U37-U38</f>
        <v>-314063</v>
      </c>
      <c r="V39" s="109">
        <f>V37-V38</f>
        <v>0</v>
      </c>
      <c r="W39" s="110">
        <f>Adó_előtti_eredmény_tárgy-W38</f>
        <v>-290334</v>
      </c>
      <c r="X39" s="184"/>
    </row>
    <row r="40" spans="1:24" s="72" customFormat="1" ht="27" customHeight="1" thickBot="1">
      <c r="A40" s="165" t="s">
        <v>144</v>
      </c>
      <c r="B40" s="170" t="s">
        <v>145</v>
      </c>
      <c r="C40" s="112"/>
      <c r="D40" s="112"/>
      <c r="E40" s="112"/>
      <c r="F40" s="171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>
        <v>-314063</v>
      </c>
      <c r="V40" s="172"/>
      <c r="W40" s="110">
        <v>-290334</v>
      </c>
      <c r="X40" s="184"/>
    </row>
    <row r="41" spans="1:24" s="126" customFormat="1" ht="24.75" customHeight="1">
      <c r="A41" s="173"/>
      <c r="B41" s="17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75"/>
      <c r="V41" s="175"/>
      <c r="W41" s="175"/>
      <c r="X41" s="185"/>
    </row>
    <row r="42" spans="1:24" s="38" customFormat="1" ht="12.75">
      <c r="A42" s="37"/>
      <c r="W42" s="97"/>
      <c r="X42" s="180"/>
    </row>
    <row r="43" spans="1:24" s="38" customFormat="1" ht="30" customHeight="1">
      <c r="A43" s="37"/>
      <c r="B43" s="58" t="s">
        <v>28</v>
      </c>
      <c r="C43" s="145"/>
      <c r="D43" s="145"/>
      <c r="E43" s="176" t="s">
        <v>228</v>
      </c>
      <c r="F43" s="176"/>
      <c r="G43" s="176"/>
      <c r="H43" s="176"/>
      <c r="I43" s="176"/>
      <c r="J43" s="176"/>
      <c r="K43" s="176"/>
      <c r="L43" s="176"/>
      <c r="M43" s="176"/>
      <c r="N43" s="176"/>
      <c r="O43" s="177"/>
      <c r="U43" s="178"/>
      <c r="V43" s="179"/>
      <c r="W43" s="179"/>
      <c r="X43" s="180"/>
    </row>
    <row r="44" spans="1:24" s="38" customFormat="1" ht="15">
      <c r="A44" s="37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245" t="s">
        <v>66</v>
      </c>
      <c r="R44" s="245"/>
      <c r="S44" s="245"/>
      <c r="T44" s="84"/>
      <c r="U44" s="245" t="s">
        <v>146</v>
      </c>
      <c r="V44" s="245"/>
      <c r="W44" s="245"/>
      <c r="X44" s="180"/>
    </row>
    <row r="45" spans="1:24" s="38" customFormat="1" ht="15">
      <c r="A45" s="14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245" t="s">
        <v>147</v>
      </c>
      <c r="V45" s="245"/>
      <c r="W45" s="245"/>
      <c r="X45" s="180"/>
    </row>
    <row r="46" spans="1:24" s="38" customFormat="1" ht="13.5" customHeight="1">
      <c r="A46" s="145"/>
      <c r="W46" s="97"/>
      <c r="X46" s="186"/>
    </row>
    <row r="47" spans="1:24" s="38" customFormat="1" ht="12.75" customHeight="1" hidden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186"/>
    </row>
    <row r="48" spans="1:24" s="38" customFormat="1" ht="12.75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180"/>
    </row>
    <row r="49" spans="1:24" s="38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180"/>
    </row>
    <row r="50" spans="1:24" s="38" customFormat="1" ht="12.75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180"/>
    </row>
    <row r="51" spans="1:24" s="38" customFormat="1" ht="12.75" hidden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180"/>
    </row>
    <row r="52" spans="1:24" s="38" customFormat="1" ht="12.75" customHeight="1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180"/>
    </row>
    <row r="53" spans="1:24" s="38" customFormat="1" ht="12.75" hidden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180"/>
    </row>
    <row r="54" spans="1:24" s="38" customFormat="1" ht="12.75" hidden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80"/>
    </row>
    <row r="55" spans="1:24" s="38" customFormat="1" ht="12.75" hidden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80"/>
    </row>
    <row r="56" spans="1:24" s="38" customFormat="1" ht="12.75" customHeight="1" hidden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80"/>
    </row>
    <row r="57" spans="1:24" s="38" customFormat="1" ht="12.75" hidden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80"/>
    </row>
    <row r="58" spans="1:24" s="38" customFormat="1" ht="12.75" hidden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180"/>
    </row>
    <row r="59" spans="1:24" s="38" customFormat="1" ht="12.75" hidden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180"/>
    </row>
    <row r="60" spans="1:24" s="38" customFormat="1" ht="12.75" customHeight="1" hidden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187"/>
    </row>
    <row r="61" spans="1:24" s="38" customFormat="1" ht="12.75" hidden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180"/>
    </row>
    <row r="62" spans="1:24" s="38" customFormat="1" ht="12.75" hidden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180"/>
    </row>
    <row r="63" spans="1:24" s="38" customFormat="1" ht="12.75" hidden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180"/>
    </row>
    <row r="64" spans="1:24" s="38" customFormat="1" ht="12.75" hidden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180"/>
    </row>
    <row r="65" spans="1:24" s="38" customFormat="1" ht="12.75" hidden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180"/>
    </row>
    <row r="66" spans="1:24" s="38" customFormat="1" ht="12.75" customHeight="1" hidden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180"/>
    </row>
    <row r="67" spans="1:23" ht="12.75" hidden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 ht="12.75" hidden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ht="12.75" hidden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 ht="12.75" hidden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3" ht="12.75" hidden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3" ht="12.75" hidden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3" ht="12.75" hidden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3" ht="12.75" hidden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12.75" hidden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12.75" hidden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4" s="86" customFormat="1" ht="12.75" hidden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189"/>
    </row>
    <row r="78" spans="1:23" ht="12.75" hidden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4" s="86" customFormat="1" ht="12.75" hidden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189"/>
    </row>
    <row r="80" spans="1:23" ht="12.75" hidden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spans="1:23" ht="12.75" hidden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1:23" ht="12.75" hidden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1:23" ht="12.75" hidden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1:23" ht="12.75" hidden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3" ht="12.75" hidden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3" ht="12.75" customHeight="1" hidden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4" s="86" customFormat="1" ht="12.75" hidden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189"/>
    </row>
    <row r="88" spans="1:24" s="86" customFormat="1" ht="12.75" hidden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189"/>
    </row>
    <row r="89" spans="1:24" s="86" customFormat="1" ht="12.75" hidden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189"/>
    </row>
    <row r="90" spans="1:23" ht="12.75" hidden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ht="12.75" hidden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1:24" s="86" customFormat="1" ht="12.75" hidden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189"/>
    </row>
    <row r="93" spans="1:24" s="86" customFormat="1" ht="12.75" customHeight="1" hidden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189"/>
    </row>
    <row r="94" spans="1:23" ht="12.75" hidden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3" ht="12.75" hidden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3" ht="12.75" hidden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1:23" ht="12.75" hidden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1:23" ht="12.75" hidden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1:23" ht="12.75" customHeight="1" hidden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spans="1:23" ht="12.75" hidden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 spans="1:23" ht="12.75" hidden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spans="1:23" ht="12.75" hidden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spans="1:23" ht="12.75" hidden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 spans="1:24" ht="15" hidden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190"/>
    </row>
    <row r="105" spans="1:24" ht="15" hidden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190"/>
    </row>
  </sheetData>
  <sheetProtection/>
  <mergeCells count="11">
    <mergeCell ref="Q44:S44"/>
    <mergeCell ref="U44:W44"/>
    <mergeCell ref="A3:Q3"/>
    <mergeCell ref="A5:L5"/>
    <mergeCell ref="K7:N7"/>
    <mergeCell ref="A9:W9"/>
    <mergeCell ref="U45:W45"/>
    <mergeCell ref="A11:W11"/>
    <mergeCell ref="A13:W13"/>
    <mergeCell ref="A15:W15"/>
    <mergeCell ref="B19:T19"/>
  </mergeCells>
  <printOptions horizontalCentered="1" verticalCentered="1"/>
  <pageMargins left="0.7875" right="0.7875" top="0.6298611111111111" bottom="0.39375" header="0.5118055555555556" footer="0.5118055555555556"/>
  <pageSetup fitToHeight="1" fitToWidth="1" horizontalDpi="300" verticalDpi="300" orientation="portrait" paperSize="9" scale="74" r:id="rId1"/>
  <rowBreaks count="1" manualBreakCount="1">
    <brk id="1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Szilvi</cp:lastModifiedBy>
  <cp:lastPrinted>2014-04-08T06:10:03Z</cp:lastPrinted>
  <dcterms:created xsi:type="dcterms:W3CDTF">2011-04-03T06:23:27Z</dcterms:created>
  <dcterms:modified xsi:type="dcterms:W3CDTF">2014-04-08T06:19:25Z</dcterms:modified>
  <cp:category/>
  <cp:version/>
  <cp:contentType/>
  <cp:contentStatus/>
</cp:coreProperties>
</file>